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90" windowWidth="14940" windowHeight="9030"/>
  </bookViews>
  <sheets>
    <sheet name="МСУ" sheetId="2" r:id="rId1"/>
  </sheets>
  <definedNames>
    <definedName name="_xlnm.Print_Area" localSheetId="0">МСУ!$A$1:$T$50</definedName>
  </definedNames>
  <calcPr calcId="144525"/>
</workbook>
</file>

<file path=xl/calcChain.xml><?xml version="1.0" encoding="utf-8"?>
<calcChain xmlns="http://schemas.openxmlformats.org/spreadsheetml/2006/main">
  <c r="N28" i="2" l="1"/>
  <c r="S31" i="2" l="1"/>
  <c r="R31" i="2"/>
  <c r="Q31" i="2"/>
  <c r="S9" i="2"/>
  <c r="R9" i="2"/>
  <c r="Q9" i="2"/>
  <c r="P9" i="2"/>
  <c r="O9" i="2"/>
  <c r="N9" i="2"/>
  <c r="S12" i="2"/>
  <c r="R12" i="2"/>
  <c r="Q12" i="2"/>
  <c r="P12" i="2"/>
  <c r="O13" i="2"/>
  <c r="N13" i="2"/>
  <c r="P14" i="2"/>
  <c r="S15" i="2"/>
  <c r="R15" i="2"/>
  <c r="Q15" i="2"/>
  <c r="P15" i="2"/>
  <c r="S17" i="2"/>
  <c r="R17" i="2"/>
  <c r="Q17" i="2"/>
  <c r="P17" i="2"/>
  <c r="O17" i="2"/>
  <c r="N17" i="2"/>
  <c r="S18" i="2"/>
  <c r="R18" i="2"/>
  <c r="Q18" i="2"/>
  <c r="P18" i="2"/>
  <c r="O18" i="2"/>
  <c r="N18" i="2"/>
  <c r="S19" i="2"/>
  <c r="R19" i="2"/>
  <c r="Q19" i="2"/>
  <c r="P19" i="2"/>
  <c r="O19" i="2"/>
  <c r="N19" i="2"/>
  <c r="S20" i="2"/>
  <c r="R20" i="2"/>
  <c r="Q20" i="2"/>
  <c r="P20" i="2"/>
  <c r="O20" i="2"/>
  <c r="N20" i="2"/>
  <c r="S21" i="2"/>
  <c r="Q21" i="2"/>
  <c r="R21" i="2"/>
  <c r="P21" i="2"/>
  <c r="O21" i="2"/>
  <c r="N21" i="2"/>
  <c r="P22" i="2"/>
  <c r="O22" i="2"/>
  <c r="N22" i="2"/>
  <c r="S23" i="2"/>
  <c r="R23" i="2"/>
  <c r="Q23" i="2"/>
  <c r="P23" i="2"/>
  <c r="O23" i="2"/>
  <c r="N23" i="2"/>
  <c r="S25" i="2"/>
  <c r="R25" i="2"/>
  <c r="Q25" i="2"/>
  <c r="P25" i="2"/>
  <c r="O25" i="2"/>
  <c r="N25" i="2"/>
  <c r="S28" i="2"/>
  <c r="R28" i="2"/>
  <c r="Q28" i="2"/>
  <c r="P28" i="2"/>
  <c r="O28" i="2"/>
  <c r="S29" i="2"/>
  <c r="R29" i="2"/>
  <c r="Q29" i="2"/>
  <c r="P29" i="2"/>
  <c r="O29" i="2"/>
  <c r="N29" i="2"/>
  <c r="P30" i="2"/>
  <c r="P31" i="2"/>
  <c r="O31" i="2"/>
  <c r="O32" i="2"/>
  <c r="N31" i="2"/>
  <c r="S32" i="2"/>
  <c r="R32" i="2"/>
  <c r="Q32" i="2"/>
  <c r="P32" i="2"/>
  <c r="N32" i="2"/>
  <c r="P33" i="2"/>
  <c r="S34" i="2"/>
  <c r="R34" i="2"/>
  <c r="Q34" i="2"/>
  <c r="P34" i="2"/>
  <c r="S37" i="2"/>
  <c r="R37" i="2"/>
  <c r="Q37" i="2"/>
  <c r="P37" i="2"/>
  <c r="S39" i="2"/>
  <c r="R39" i="2"/>
  <c r="Q39" i="2"/>
  <c r="P39" i="2"/>
  <c r="O39" i="2"/>
  <c r="N39" i="2"/>
  <c r="O37" i="2"/>
  <c r="N37" i="2"/>
  <c r="N8" i="2" l="1"/>
  <c r="O8" i="2"/>
  <c r="Q8" i="2"/>
  <c r="R8" i="2"/>
  <c r="S8" i="2"/>
  <c r="P8" i="2"/>
  <c r="O36" i="2"/>
  <c r="P36" i="2"/>
  <c r="Q36" i="2"/>
  <c r="R36" i="2"/>
  <c r="S36" i="2"/>
  <c r="N36" i="2"/>
  <c r="S7" i="2" l="1"/>
  <c r="S41" i="2" s="1"/>
  <c r="R7" i="2"/>
  <c r="R41" i="2" s="1"/>
  <c r="Q7" i="2"/>
  <c r="Q41" i="2" s="1"/>
  <c r="P7" i="2"/>
  <c r="P41" i="2" s="1"/>
  <c r="O7" i="2"/>
  <c r="O41" i="2" s="1"/>
  <c r="N7" i="2"/>
  <c r="N41" i="2" s="1"/>
</calcChain>
</file>

<file path=xl/sharedStrings.xml><?xml version="1.0" encoding="utf-8"?>
<sst xmlns="http://schemas.openxmlformats.org/spreadsheetml/2006/main" count="336" uniqueCount="231">
  <si>
    <t>Наименование вопроса местного значения, расходного обязательства</t>
  </si>
  <si>
    <t>Код  бюджетной классификации</t>
  </si>
  <si>
    <t>Нормативное правовое регулирование, определяющее финансовое обеспечение и порядок расходования средств</t>
  </si>
  <si>
    <t>Примечание</t>
  </si>
  <si>
    <t>Рз, Прз</t>
  </si>
  <si>
    <t>Нормативные правовые акты, договоры, соглашения Российской Федерации</t>
  </si>
  <si>
    <t>Нормативные правовые акты, договоры, соглашения субъекта Российской Федерации</t>
  </si>
  <si>
    <t>Нормативные правовые акты, договоры, соглашения муниципальных образований</t>
  </si>
  <si>
    <t>плановый период</t>
  </si>
  <si>
    <t>Наименование и реквизиты нормативного правового акта</t>
  </si>
  <si>
    <t>Номер статьи, части, пункта, подпункта, абзаца</t>
  </si>
  <si>
    <t>Дата вступления в силу и срок действия</t>
  </si>
  <si>
    <t>запланировано</t>
  </si>
  <si>
    <t>фактически исполнено</t>
  </si>
  <si>
    <t>Объем средств на исполнение расходного обязательства (руб.)</t>
  </si>
  <si>
    <t>гр.0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</si>
  <si>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</si>
  <si>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</si>
  <si>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</si>
  <si>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</si>
  <si>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</si>
  <si>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</si>
  <si>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</si>
  <si>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</si>
  <si>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</si>
  <si>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</si>
  <si>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</si>
  <si>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</si>
  <si>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</si>
  <si>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</si>
  <si>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</si>
  <si>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</si>
  <si>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Финансовый 2013 год</t>
  </si>
  <si>
    <t>гр.17</t>
  </si>
  <si>
    <t>гр.18</t>
  </si>
  <si>
    <t>гр.19</t>
  </si>
  <si>
    <t>1</t>
  </si>
  <si>
    <t>РП</t>
  </si>
  <si>
    <t>1.1</t>
  </si>
  <si>
    <t>РП-А</t>
  </si>
  <si>
    <t>1.1.1</t>
  </si>
  <si>
    <t>финансирование расходов на содержание органов местного самоуправления поселений</t>
  </si>
  <si>
    <t>РП-А-0100</t>
  </si>
  <si>
    <t>0104,  0113,  1001</t>
  </si>
  <si>
    <t>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</si>
  <si>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РП-А-0700</t>
  </si>
  <si>
    <t>0113</t>
  </si>
  <si>
    <t>1.1.4</t>
  </si>
  <si>
    <t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</t>
  </si>
  <si>
    <t>РП-А-0800</t>
  </si>
  <si>
    <t>0103,  0104,  0111</t>
  </si>
  <si>
    <t>владение, пользование и распоряжение имуществом, находящимся в муниципальной собственности поселения</t>
  </si>
  <si>
    <t>РП-А-1000</t>
  </si>
  <si>
    <t>организация в границах поселения электро-, тепло-, газо- и водоснабжения населения, водоотведения, снабжения населения топливом</t>
  </si>
  <si>
    <t>РП-А-1100</t>
  </si>
  <si>
    <t>0502</t>
  </si>
  <si>
    <t>1.1.7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</si>
  <si>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</si>
  <si>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РП-А-1200</t>
  </si>
  <si>
    <t>0409</t>
  </si>
  <si>
    <t>1.1.8</t>
  </si>
  <si>
    <t>обеспечение малоимущих граждан, проживающих в поселении и нуждающихся в улучшении жилищных условий, жилыми помещениями в соответствии с жилищным законодательством, организация строительства и содержания муниципального жилищного фонда, создание условий для жилищного строительства</t>
  </si>
  <si>
    <t>РП-А-1300</t>
  </si>
  <si>
    <t>0104,  0501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</si>
  <si>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</si>
  <si>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РП-А-1900</t>
  </si>
  <si>
    <t>0801</t>
  </si>
  <si>
    <t>1.1.10</t>
  </si>
  <si>
    <t>создание условий для организации досуга и обеспечения жителей поселения услугами организаций культуры</t>
  </si>
  <si>
    <t>РП-А-2000</t>
  </si>
  <si>
    <t>0801,  0804</t>
  </si>
  <si>
    <t>1.1.11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</si>
  <si>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</si>
  <si>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РП-А-2300</t>
  </si>
  <si>
    <t>1101</t>
  </si>
  <si>
    <t>1.1.12</t>
  </si>
  <si>
    <t>организация сбора и вывоза бытовых отходов и мусора</t>
  </si>
  <si>
    <t>РП-А-2700</t>
  </si>
  <si>
    <t>0503</t>
  </si>
  <si>
    <t>1.1.13</t>
  </si>
  <si>
    <t>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территорий; организация благоустройства территории поселения (включая освещение улиц, озеленение территории, установку указателей с наименованиями улиц и номерами домов, размещение и содержание малых архитектурных форм), а также использования, охраны, защиты, воспроизводства городских лесов, лесов особо охраняемых природных территорий, расположенных в границах населенных пунктов поселения</t>
  </si>
  <si>
    <t>РП-А-2800</t>
  </si>
  <si>
    <t>0503,  0505</t>
  </si>
  <si>
    <t>утверждение генеральных планов поселения, правил землепользования и застройки, утверждение подготовленной на основе генпланов поселения документации по планировке территории, выдача разрешений на строительство (за исключением случаев, предусмотренных Градостр. кодексом РФ, иными ФЗ),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Градостр. кодексом РФ, осмотров зданий, сооружений и выдача рекомендаций об устранении выявленных в ходе таких осмотров нарушений</t>
  </si>
  <si>
    <t>РП-А-2900</t>
  </si>
  <si>
    <t>0104</t>
  </si>
  <si>
    <t>организация ритуальных услуг и содержание мест захоронения</t>
  </si>
  <si>
    <t>РП-А-3100</t>
  </si>
  <si>
    <t>1.2</t>
  </si>
  <si>
    <t>РП-В</t>
  </si>
  <si>
    <t>осуществление первичного воинского учета на территориях, где отсуствуют военные комиссариаты</t>
  </si>
  <si>
    <t>РП-В-0100</t>
  </si>
  <si>
    <t>0203</t>
  </si>
  <si>
    <t>определение перечня должностных лиц, уполномоченных составлять протоколы об административных правонарушениях, предусмотренных законами субъектов Российской Федерации, создания комиссий по делам несовершеннолетних и защите их прав и организации деятельности этих комиссий, создания административных комиссий, иных коллегиальных органов в целях привлечения к административной ответственности, предусмотренной законами субъектов Российской Федераци</t>
  </si>
  <si>
    <t>РП-В-0700</t>
  </si>
  <si>
    <t xml:space="preserve">ИТОГО </t>
  </si>
  <si>
    <t>РП-И-9999</t>
  </si>
  <si>
    <t>Объем средств на исполнение расходного обязательства  (рублей)</t>
  </si>
  <si>
    <t>РП-Б</t>
  </si>
  <si>
    <t>РП-Г</t>
  </si>
  <si>
    <t>1.3</t>
  </si>
  <si>
    <t>1.4</t>
  </si>
  <si>
    <t>1.3.1</t>
  </si>
  <si>
    <t>1.3.7</t>
  </si>
  <si>
    <t>1.1.19</t>
  </si>
  <si>
    <t>1.1.20</t>
  </si>
  <si>
    <t>1.1.23</t>
  </si>
  <si>
    <t>1.1.27</t>
  </si>
  <si>
    <t>1.1.28</t>
  </si>
  <si>
    <t>1.1.29</t>
  </si>
  <si>
    <t>1.1.31</t>
  </si>
  <si>
    <t xml:space="preserve">Расходные обязательства, возникшие в результате принятия нормативных правовых актов органов местного самоуправления, предусматривающих предоставление межбюджетных трансфертов другим бюджетам бюджетной системы Российской Федерации </t>
  </si>
  <si>
    <t xml:space="preserve">Расходные обязательства, возникшие в результате реализации органами местного самоуправления поселений делегированных полномочий за счет субвенций, переданных из других бюджетов бюджетной системы Российской Федерации </t>
  </si>
  <si>
    <t xml:space="preserve">Расходные обязательства, возникшие в результате решения органами местного самоуправления поселений вопросов, не отнесенных к вопросам местного значения, в соответствии со статьей 14.1 Федерального закона от 6 октября 2003 г. № 131-ФЗ «Об общих принципах организации местного самоуправления в Российской Федерации» </t>
  </si>
  <si>
    <t xml:space="preserve">Расходные обязательства, связанные с реализацией вопросов местного значения поселений и полномочий органов местного самоуправления по решению вопросов местного значения </t>
  </si>
  <si>
    <t xml:space="preserve">Расходные обязательства поселений </t>
  </si>
  <si>
    <t>РП-А-0400</t>
  </si>
  <si>
    <t xml:space="preserve">организационное и материально-техническое обеспечение подготовки и проведения муниципальных выборов, местного референдума, голосования по отзыву депутата, члена выборного органа местного самоуправления, выборного должностного лица местного самоуправления, голосования по вопросам изменения границ муниципального образования, преобразования муниципального образования </t>
  </si>
  <si>
    <t>0107</t>
  </si>
  <si>
    <t>Федеральный закон от 06-10-2003 №131-ФЗ "Об общих принципах организации местного самоуправления в Российской Федерации"</t>
  </si>
  <si>
    <t>ст. 34</t>
  </si>
  <si>
    <t>06-10-2003 - не установлен</t>
  </si>
  <si>
    <t>Федеральный закон от 02-03-2007 №25-ФЗ "О муниципальной службе в Российской Федерации"</t>
  </si>
  <si>
    <t>01-06-2007 - не установлен</t>
  </si>
  <si>
    <t>Закон Ленинградской области от 11.03.2008 №14-оз "О правовом регулировании муниципальной службы в Ленинградской области"</t>
  </si>
  <si>
    <t>Ст.11</t>
  </si>
  <si>
    <t>19.04.2008 - не установлен</t>
  </si>
  <si>
    <t>Финансовый             2014 год</t>
  </si>
  <si>
    <t>Финансовый         2015 год</t>
  </si>
  <si>
    <t>Финансовый            2016 год</t>
  </si>
  <si>
    <t>Финансовый              2017 год</t>
  </si>
  <si>
    <t>ст. 17</t>
  </si>
  <si>
    <t>ст. 14</t>
  </si>
  <si>
    <t>ст. 19</t>
  </si>
  <si>
    <t>Федеральный закон от 27.12.1991 № №2124-1 "О средствах массовой информации"</t>
  </si>
  <si>
    <t>Ст.38</t>
  </si>
  <si>
    <t>08.02.1992 - не установлен</t>
  </si>
  <si>
    <t>Федеральный закон от 29.12.1994 № №78-ФЗ "О библиотечном деле"</t>
  </si>
  <si>
    <t>Ст.40</t>
  </si>
  <si>
    <t>02.01.1995 - не установ</t>
  </si>
  <si>
    <t>Постановление Правительства РФ от 29.04.2006 № №258 "О субвенциях на осуществление полномочий по первичному воинскому учету на территориях, где отсутствуют военные комиссариаты"</t>
  </si>
  <si>
    <t>06.10.2003 - не установлен</t>
  </si>
  <si>
    <t>08.05.2006 - не установлен</t>
  </si>
  <si>
    <t>Постановление Правительства Ленинградской области от 21.06.2006 № №191 "Об утверждении Порядка предоставления, расходования и учета субвенций на осуществление полномочий по первичному воинскому учету на территориях, где отсутствуют военные комиссариат"</t>
  </si>
  <si>
    <t>Ст.1</t>
  </si>
  <si>
    <t>21.06.2006 - не установлен</t>
  </si>
  <si>
    <t>Закон Ленинградской области от 13.10.2006 № №116-оз "О наделении органов местного самоуправления муниципальных образований Ленинградской области отдельными государственными полномочиями в сфере административных правоотношений"</t>
  </si>
  <si>
    <t>Ст.6</t>
  </si>
  <si>
    <t>02.11.2006 - не устаановлен</t>
  </si>
  <si>
    <t>по состоянию на 01.01.2015</t>
  </si>
  <si>
    <t>(подпись)</t>
  </si>
  <si>
    <t>(расшифровка подписи)</t>
  </si>
  <si>
    <t>Исполнитель</t>
  </si>
  <si>
    <t>Глава администрации</t>
  </si>
  <si>
    <t>Постановление Правительства Ленинградской области от 20.03.2006 № 72 "Об утверждении Методических рекомендаций по исполнению муниципальными образованиями Ленинградской области полномочий в сфере культуры"</t>
  </si>
  <si>
    <t>Ст.2</t>
  </si>
  <si>
    <t>15.05.2006 - не установлен</t>
  </si>
  <si>
    <t>1.1.43</t>
  </si>
  <si>
    <t xml:space="preserve">оказание поддержки социально ориентированным некоммерческим организациям в пределах полномочий, установленных статьями 31.1 и 31.3 Федерального закона от 12 января 1996 года № 7-ФЗ "О некоммерческих организациях" </t>
  </si>
  <si>
    <t>РП-А-4300</t>
  </si>
  <si>
    <t>РП-А-0300</t>
  </si>
  <si>
    <t xml:space="preserve">регулирование тарифов на подключение к системе коммунальной инфраструктуры, тарифов организаций коммунального комплекса на подключение, надбавок к тарифам на товары и услуги организаций коммунального комплекса, надбавок к ценам (тарифам) для потребителей </t>
  </si>
  <si>
    <t>РП-А-0200</t>
  </si>
  <si>
    <t>1.1.2</t>
  </si>
  <si>
    <t>1.1.3</t>
  </si>
  <si>
    <t>0505</t>
  </si>
  <si>
    <t>1.1.16</t>
  </si>
  <si>
    <t>РП-А-1600</t>
  </si>
  <si>
    <t>РП-А-1700</t>
  </si>
  <si>
    <t>1.1.17</t>
  </si>
  <si>
    <t>создание муниципальных предприятий и учреждений,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учреждениями, а также осуществление закупок товаров, работ, услуг для обеспечения муниципальных нужд</t>
  </si>
  <si>
    <t xml:space="preserve">участие в предупреждении и ликвидации последствий чрезвычайных ситуаций в границах поселения </t>
  </si>
  <si>
    <t xml:space="preserve">обеспечение первичных мер пожарной безопасности в границах населенных пунктов поселения </t>
  </si>
  <si>
    <t>Федеральный закон от 21.12.1994 №69-ФЗ "О пожарной безопасности"</t>
  </si>
  <si>
    <t>05.01.1995 - не установлен</t>
  </si>
  <si>
    <t>Закон Ленинградской области от 25.12.2006 № 169-оз "О пожарной безопасности Ленинградской области"</t>
  </si>
  <si>
    <t>Ст.8-1</t>
  </si>
  <si>
    <t>08.01.2007 - не установлен</t>
  </si>
  <si>
    <t>0309</t>
  </si>
  <si>
    <r>
      <t xml:space="preserve">Уточненный реестр расходных обязательств муниципального образования "Котельское сельское поселение" на 2015-2017 годы                     </t>
    </r>
    <r>
      <rPr>
        <sz val="14"/>
        <color indexed="8"/>
        <rFont val="Times New Roman"/>
        <family val="1"/>
        <charset val="204"/>
      </rPr>
      <t xml:space="preserve">  </t>
    </r>
  </si>
  <si>
    <t xml:space="preserve"> п.1, п.п1.2</t>
  </si>
  <si>
    <t>п.1</t>
  </si>
  <si>
    <t xml:space="preserve"> п.1, п.п1.3</t>
  </si>
  <si>
    <t xml:space="preserve"> п.1,</t>
  </si>
  <si>
    <t xml:space="preserve"> п.1,п.п1.2,п.п1.3</t>
  </si>
  <si>
    <t xml:space="preserve"> п.1п.п 1.1</t>
  </si>
  <si>
    <t xml:space="preserve"> п.1, п.п1.1</t>
  </si>
  <si>
    <t xml:space="preserve"> п.1,,</t>
  </si>
  <si>
    <t xml:space="preserve"> п.1</t>
  </si>
  <si>
    <t xml:space="preserve"> п.1п.п 1.2</t>
  </si>
  <si>
    <t xml:space="preserve"> п.1, п.п 1.1</t>
  </si>
  <si>
    <t xml:space="preserve"> п.1, п.п 1.2</t>
  </si>
  <si>
    <t>Кучерявенко Ю.И.</t>
  </si>
  <si>
    <t>Шарова Е.М.</t>
  </si>
  <si>
    <t xml:space="preserve"> п.1,  п.п1.3                                                </t>
  </si>
  <si>
    <t>01.01.2013 - не установлен</t>
  </si>
  <si>
    <t xml:space="preserve">                                                                                                                                                  п.1,  п.п1.1                                                     п.1,                               п.1,</t>
  </si>
  <si>
    <t xml:space="preserve">                                  п.1, п.п1.3             п.2 п.п.3</t>
  </si>
  <si>
    <t>01.01.2014 до 31.12.2014</t>
  </si>
  <si>
    <t xml:space="preserve">                                                                                                                    п.1, п.п1.3             п.2 п.п.3</t>
  </si>
  <si>
    <t xml:space="preserve">    30.09.2014- до 31.12.2014</t>
  </si>
  <si>
    <t xml:space="preserve">                                                                                      п.1, п.п1.3             п.2 п.п.3</t>
  </si>
  <si>
    <t xml:space="preserve">                                                                                     п.1, п.п1.1  ,                            п2 п.п.1</t>
  </si>
  <si>
    <r>
      <t xml:space="preserve">Решение Совета депутатов МО "Котельское сельское поселение"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2"/>
        <rFont val="Times New Roman"/>
        <family val="1"/>
        <charset val="204"/>
      </rPr>
      <t>№123 от 20.03.2012г</t>
    </r>
    <r>
      <rPr>
        <sz val="12"/>
        <color rgb="FFFF0000"/>
        <rFont val="Times New Roman"/>
        <family val="1"/>
        <charset val="204"/>
      </rPr>
      <t>.</t>
    </r>
    <r>
      <rPr>
        <sz val="12"/>
        <color indexed="8"/>
        <rFont val="Times New Roman"/>
        <family val="1"/>
        <charset val="204"/>
      </rPr>
      <t xml:space="preserve">"Об утверждении Положения о пенсии за выслугу лет, назначаемой муниципальным служащим и лицам,замещавшим выборные муниципальные должности муниципального образования  "Котельское селькое поселение" </t>
    </r>
  </si>
  <si>
    <t>01.01.2012 - не установлен</t>
  </si>
  <si>
    <t xml:space="preserve">                                   01.01.2013 - не установлен         с  23.05.2014 - 31.12.2014</t>
  </si>
  <si>
    <t>01.01.2013 - не установлен                 с 20.08.2014 - 31.12.2014</t>
  </si>
  <si>
    <t>01.01.2013 - не установлен       23.05.2014 - 31.12.2014</t>
  </si>
  <si>
    <t xml:space="preserve">Решение Совета депутатов Котельского сельского поселения №190 от 04.03.2013,Об установлении и исполнении
иных расходных обязательств МО «Котельское сельское поселение»;  </t>
  </si>
  <si>
    <t xml:space="preserve">Решение Совета депутатов Котельского сельского поселения №186 от 04.03.2013 "Об установлении и исполнении
расходных обязательств МО «Котельское сельское поселение» в области жилищно-коммунального хозяйства";
 Решение Совета депутатов Котельского сельского поселения №13 от 30.09.2014 Об установлении расходного обязательства МО «Котельское сельское поселение»по реализации муниципальной программы
 «Развитие части территории МО  «Котельское сельское поселение» на 2014год
                                                 </t>
  </si>
  <si>
    <t>Решение Совета депутатов Котельского сельского поселения №186 от 04.03.2013 "Об установлении и исполнении
расходных обязательств МО «Котельское сельское поселение» в области жилищно-коммунального хозяйства";</t>
  </si>
  <si>
    <t xml:space="preserve">Решение Совета депутатов Котельского сельского поселения  №184 от 04.03.2013 "Об установлении и исполнении расходных обязательств МО «Котельское сельское поселение» в области общегосударственного управления";                                            </t>
  </si>
  <si>
    <t xml:space="preserve">Решение Совета депутатов Котельского сельского поселения №189 от 04.03.2013г.Об установлении расходных обязательств муниципального образования «Котельское сельское поселение»  по предоставлению межбюджетных трансфертов в бюджет муниципального образования «Кингисеппский муниципальный район» 
</t>
  </si>
  <si>
    <t xml:space="preserve">Решение Совета депутатов Котельского сельского поселения  №184 от 04.03.2013 "Об установлении и исполнении расходных обязательств МО «Котельское сельское поселение» в области общегосударственного управления";               </t>
  </si>
  <si>
    <t>Решение Совета депутатов Котельского сельского поселения №193 от 04.03.2013г. "Об установлении и исполнении расходных обязательств МО «Котельское сельское поселение»  в области национальной экономики"</t>
  </si>
  <si>
    <t xml:space="preserve">Решение Совета депутатов Котельского сельского поселения №190 от 04.03.2013,Об установлении и исполнении
иных расходных обязательств МО «Котельское сельское поселение»;  
</t>
  </si>
  <si>
    <t xml:space="preserve">Решение Совета депутатов Котельского селського поселения №185 от 04.03.2013г. "Об установлении и исполнении расходного обязательства МО «Котельское сельское поселение»по обеспечению первичных мер пожарной безопасности в границах населенных пунктов поселения"
</t>
  </si>
  <si>
    <t xml:space="preserve">Решение Совета депутатов Котельского сельского поселения №11 от 30.09.2014 "Об установлении расходного обязательства МО «Котельское сельское поселение»по реализации мероприятий по развитию общественной инфраструктуры муниципального значения на 2014год
</t>
  </si>
  <si>
    <t xml:space="preserve"> п.2 п.п.2</t>
  </si>
  <si>
    <t xml:space="preserve">01.01.2013 - не установлен        </t>
  </si>
  <si>
    <t xml:space="preserve">                                                                                                        п.1, п.п1.2             </t>
  </si>
  <si>
    <t xml:space="preserve">Решение Совета депутатов Котельского сельского поселения №12 от 30.09.2014 "Об установлении расходного обязательства МО «Котельское сельское поселение» на обеспечение выплат стимулирующего  характера работникам сферы культуры на 2014год
</t>
  </si>
  <si>
    <t xml:space="preserve">  с 18.06.2014  -31.12.2014       </t>
  </si>
  <si>
    <t xml:space="preserve"> с 20.08.2014 - 31.12.2014</t>
  </si>
  <si>
    <t xml:space="preserve">Решение Совета депутатов Котельского сельского поселения №187 от 04.03.2013 "Об установлении и исполнении
расходных обязательств МО «Котельское сельское поселение» в области культуры, кинематографии"                                                           </t>
  </si>
  <si>
    <t>Решение Совета депутатов Котельского сельского поселения №187 от 04.03.2013 "Об установлении и исполнении
расходных обязательств МО «Котельское сельское поселение» в области культуры, кинематографии" ;                                                                                               Решение Совета депутатов Котельского сельского поселения №12 от 30.09.2014 "Об установлении расходного обязательства МО «Котельское сельское поселение» на обеспечение выплат стимулирующего  характера работникам сферы культуры на 2014год</t>
  </si>
  <si>
    <t xml:space="preserve">Решение Совета депутатов Котельского сельского поселения №192 от 04.03.2013г.Об установлении и исполнении
расходных обязательств МО «Котельское сельское поселение» в области физической культуры и спорта
</t>
  </si>
  <si>
    <t>Решение Совета депутатов Котельского сельского поселения №186 от 04.03.2013 "Об установлении и исполнении
расходных обязательств МО «Котельское сельское поселение» в области жилищно-коммунального хозяйства";                                    Решение Совета депутатов Котельского сельского поселения №13 от 30.09.2014 Об установлении расходного обязательства МО «Котельское сельское поселение»по реализации муниципальной программы
 «Развитие части территории МО  «Котельское сельское поселение» на 2014год</t>
  </si>
  <si>
    <t>Решение Совета депутатов Котельского сельского поселения №13 от 30.09.2014 Об установлении расходного обязательства МО «Котельское сельское поселение»по реализации муниципальной программы
 «Развитие части территории МО  «Котельское сельское поселение» на 2014год</t>
  </si>
  <si>
    <t>Решение Совета депутатов Котельского сельского поселения №191 от 04.03.2013г.Об установлении расходных обязательств МО «Котельское сельское поселение» по исполнению отдельных государственных полномочий Ленинградской области</t>
  </si>
  <si>
    <t xml:space="preserve">Решение Совета депутатов Котельского сельского поселения  № 234 от 20.12.2013 "Об установлении и исполнении расходного обязательства 
МО «Котельское сельское поселение» по проведению выборов на территории  поселения"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</si>
</sst>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?"/>
    <numFmt numFmtId="165" formatCode="#,##0.0"/>
  </numFmts>
  <fonts count="17" x14ac:knownFonts="1">
    <font>
      <sz val="10"/>
      <name val="Arial"/>
    </font>
    <font>
      <b/>
      <sz val="12"/>
      <color indexed="8"/>
      <name val="Times New Roman"/>
    </font>
    <font>
      <b/>
      <sz val="8.5"/>
      <color indexed="8"/>
      <name val="MS Sans Serif"/>
    </font>
    <font>
      <sz val="8.5"/>
      <color indexed="8"/>
      <name val="MS Sans Serif"/>
      <family val="2"/>
      <charset val="204"/>
    </font>
    <font>
      <sz val="10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128">
    <xf numFmtId="0" fontId="0" fillId="0" borderId="0" xfId="0"/>
    <xf numFmtId="49" fontId="2" fillId="0" borderId="3" xfId="0" applyNumberFormat="1" applyFont="1" applyBorder="1" applyAlignment="1" applyProtection="1">
      <alignment horizontal="left" vertical="center" wrapText="1"/>
      <protection locked="0"/>
    </xf>
    <xf numFmtId="49" fontId="3" fillId="0" borderId="3" xfId="0" applyNumberFormat="1" applyFont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vertical="top" wrapText="1"/>
    </xf>
    <xf numFmtId="0" fontId="9" fillId="0" borderId="8" xfId="0" applyNumberFormat="1" applyFont="1" applyBorder="1" applyAlignment="1">
      <alignment horizontal="left" vertical="top" wrapText="1"/>
    </xf>
    <xf numFmtId="0" fontId="9" fillId="0" borderId="3" xfId="0" applyNumberFormat="1" applyFont="1" applyBorder="1" applyAlignment="1">
      <alignment horizontal="left" vertical="top" wrapText="1"/>
    </xf>
    <xf numFmtId="49" fontId="8" fillId="0" borderId="3" xfId="0" applyNumberFormat="1" applyFont="1" applyBorder="1" applyAlignment="1" applyProtection="1">
      <alignment horizontal="left" vertical="top" wrapText="1"/>
      <protection locked="0"/>
    </xf>
    <xf numFmtId="49" fontId="3" fillId="0" borderId="7" xfId="0" applyNumberFormat="1" applyFont="1" applyBorder="1" applyAlignment="1" applyProtection="1">
      <alignment horizontal="center" vertical="center" wrapText="1"/>
      <protection locked="0"/>
    </xf>
    <xf numFmtId="0" fontId="12" fillId="0" borderId="3" xfId="0" applyFont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vertical="top" wrapText="1"/>
      <protection locked="0"/>
    </xf>
    <xf numFmtId="0" fontId="1" fillId="0" borderId="0" xfId="0" applyFont="1" applyBorder="1" applyAlignment="1" applyProtection="1">
      <alignment vertical="top" wrapText="1"/>
    </xf>
    <xf numFmtId="0" fontId="0" fillId="0" borderId="0" xfId="0" applyBorder="1"/>
    <xf numFmtId="0" fontId="7" fillId="0" borderId="0" xfId="0" applyFont="1"/>
    <xf numFmtId="0" fontId="4" fillId="0" borderId="0" xfId="0" applyFont="1"/>
    <xf numFmtId="0" fontId="7" fillId="0" borderId="0" xfId="0" applyNumberFormat="1" applyFont="1" applyBorder="1" applyAlignment="1">
      <alignment horizontal="center"/>
    </xf>
    <xf numFmtId="49" fontId="3" fillId="0" borderId="7" xfId="0" applyNumberFormat="1" applyFont="1" applyBorder="1" applyAlignment="1" applyProtection="1">
      <alignment horizontal="center" vertical="center" wrapText="1"/>
      <protection locked="0"/>
    </xf>
    <xf numFmtId="49" fontId="9" fillId="0" borderId="3" xfId="0" applyNumberFormat="1" applyFont="1" applyBorder="1" applyAlignment="1">
      <alignment horizontal="left" vertical="top" wrapText="1"/>
    </xf>
    <xf numFmtId="49" fontId="3" fillId="0" borderId="9" xfId="0" applyNumberFormat="1" applyFont="1" applyBorder="1" applyAlignment="1" applyProtection="1">
      <alignment horizontal="center" vertical="center" wrapText="1"/>
      <protection locked="0"/>
    </xf>
    <xf numFmtId="49" fontId="8" fillId="0" borderId="8" xfId="0" applyNumberFormat="1" applyFont="1" applyBorder="1" applyAlignment="1" applyProtection="1">
      <alignment horizontal="left" vertical="top" wrapText="1"/>
      <protection locked="0"/>
    </xf>
    <xf numFmtId="49" fontId="3" fillId="0" borderId="3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top"/>
    </xf>
    <xf numFmtId="0" fontId="0" fillId="0" borderId="0" xfId="0" applyFill="1" applyAlignment="1">
      <alignment vertical="top"/>
    </xf>
    <xf numFmtId="0" fontId="14" fillId="0" borderId="4" xfId="0" applyFont="1" applyBorder="1" applyAlignment="1" applyProtection="1">
      <alignment horizontal="center" vertical="top" wrapText="1"/>
    </xf>
    <xf numFmtId="0" fontId="14" fillId="0" borderId="3" xfId="0" applyFont="1" applyBorder="1" applyAlignment="1" applyProtection="1">
      <alignment horizontal="center" vertical="top" wrapText="1"/>
    </xf>
    <xf numFmtId="0" fontId="12" fillId="0" borderId="3" xfId="0" applyFont="1" applyBorder="1" applyAlignment="1" applyProtection="1">
      <alignment horizontal="center" vertical="top" wrapText="1"/>
    </xf>
    <xf numFmtId="0" fontId="7" fillId="0" borderId="3" xfId="0" applyFont="1" applyBorder="1" applyAlignment="1" applyProtection="1">
      <alignment horizontal="center" vertical="top" wrapText="1"/>
    </xf>
    <xf numFmtId="0" fontId="12" fillId="0" borderId="3" xfId="0" applyFont="1" applyFill="1" applyBorder="1" applyAlignment="1" applyProtection="1">
      <alignment horizontal="center" vertical="top" wrapText="1"/>
    </xf>
    <xf numFmtId="49" fontId="8" fillId="0" borderId="3" xfId="0" applyNumberFormat="1" applyFont="1" applyBorder="1" applyAlignment="1" applyProtection="1">
      <alignment horizontal="center" vertical="top" wrapText="1"/>
    </xf>
    <xf numFmtId="49" fontId="9" fillId="0" borderId="3" xfId="0" applyNumberFormat="1" applyFont="1" applyBorder="1" applyAlignment="1" applyProtection="1">
      <alignment horizontal="left" vertical="top" wrapText="1"/>
    </xf>
    <xf numFmtId="49" fontId="10" fillId="0" borderId="3" xfId="0" applyNumberFormat="1" applyFont="1" applyBorder="1" applyAlignment="1" applyProtection="1">
      <alignment horizontal="center" vertical="top" wrapText="1"/>
    </xf>
    <xf numFmtId="49" fontId="10" fillId="0" borderId="3" xfId="0" applyNumberFormat="1" applyFont="1" applyBorder="1" applyAlignment="1" applyProtection="1">
      <alignment horizontal="left" vertical="top" wrapText="1"/>
    </xf>
    <xf numFmtId="49" fontId="11" fillId="0" borderId="3" xfId="0" applyNumberFormat="1" applyFont="1" applyBorder="1" applyAlignment="1" applyProtection="1">
      <alignment horizontal="left" vertical="top" wrapText="1"/>
      <protection locked="0"/>
    </xf>
    <xf numFmtId="4" fontId="11" fillId="0" borderId="3" xfId="0" applyNumberFormat="1" applyFont="1" applyBorder="1" applyAlignment="1" applyProtection="1">
      <alignment horizontal="right" vertical="top"/>
      <protection locked="0"/>
    </xf>
    <xf numFmtId="4" fontId="11" fillId="0" borderId="3" xfId="0" applyNumberFormat="1" applyFont="1" applyFill="1" applyBorder="1" applyAlignment="1" applyProtection="1">
      <alignment horizontal="right" vertical="top"/>
      <protection locked="0"/>
    </xf>
    <xf numFmtId="49" fontId="9" fillId="0" borderId="3" xfId="0" applyNumberFormat="1" applyFont="1" applyBorder="1" applyAlignment="1" applyProtection="1">
      <alignment horizontal="center" vertical="top" wrapText="1"/>
    </xf>
    <xf numFmtId="4" fontId="9" fillId="0" borderId="3" xfId="0" applyNumberFormat="1" applyFont="1" applyBorder="1" applyAlignment="1" applyProtection="1">
      <alignment horizontal="right" vertical="top"/>
      <protection locked="0"/>
    </xf>
    <xf numFmtId="4" fontId="8" fillId="0" borderId="3" xfId="0" applyNumberFormat="1" applyFont="1" applyFill="1" applyBorder="1" applyAlignment="1" applyProtection="1">
      <alignment horizontal="right" vertical="top"/>
      <protection locked="0"/>
    </xf>
    <xf numFmtId="4" fontId="8" fillId="0" borderId="3" xfId="0" applyNumberFormat="1" applyFont="1" applyBorder="1" applyAlignment="1" applyProtection="1">
      <alignment horizontal="right" vertical="top"/>
      <protection locked="0"/>
    </xf>
    <xf numFmtId="49" fontId="8" fillId="0" borderId="9" xfId="0" applyNumberFormat="1" applyFont="1" applyBorder="1" applyAlignment="1" applyProtection="1">
      <alignment horizontal="center" vertical="top" wrapText="1"/>
    </xf>
    <xf numFmtId="49" fontId="9" fillId="0" borderId="9" xfId="0" applyNumberFormat="1" applyFont="1" applyBorder="1" applyAlignment="1" applyProtection="1">
      <alignment horizontal="left" vertical="top" wrapText="1"/>
    </xf>
    <xf numFmtId="49" fontId="9" fillId="0" borderId="9" xfId="0" applyNumberFormat="1" applyFont="1" applyBorder="1" applyAlignment="1" applyProtection="1">
      <alignment horizontal="center" vertical="top" wrapText="1"/>
    </xf>
    <xf numFmtId="49" fontId="8" fillId="0" borderId="7" xfId="0" applyNumberFormat="1" applyFont="1" applyBorder="1" applyAlignment="1" applyProtection="1">
      <alignment horizontal="center" vertical="top" wrapText="1"/>
    </xf>
    <xf numFmtId="0" fontId="9" fillId="0" borderId="7" xfId="0" applyNumberFormat="1" applyFont="1" applyBorder="1" applyAlignment="1" applyProtection="1">
      <alignment horizontal="left" vertical="top" wrapText="1"/>
    </xf>
    <xf numFmtId="49" fontId="9" fillId="0" borderId="7" xfId="0" applyNumberFormat="1" applyFont="1" applyBorder="1" applyAlignment="1" applyProtection="1">
      <alignment horizontal="center" vertical="top" wrapText="1"/>
    </xf>
    <xf numFmtId="0" fontId="8" fillId="0" borderId="4" xfId="0" applyFont="1" applyBorder="1" applyAlignment="1" applyProtection="1">
      <alignment vertical="top" wrapText="1"/>
      <protection locked="0"/>
    </xf>
    <xf numFmtId="0" fontId="8" fillId="0" borderId="3" xfId="0" applyFont="1" applyBorder="1" applyAlignment="1" applyProtection="1">
      <alignment vertical="top" wrapText="1"/>
      <protection locked="0"/>
    </xf>
    <xf numFmtId="164" fontId="9" fillId="0" borderId="3" xfId="0" applyNumberFormat="1" applyFont="1" applyBorder="1" applyAlignment="1" applyProtection="1">
      <alignment horizontal="left" vertical="top" wrapText="1"/>
    </xf>
    <xf numFmtId="49" fontId="11" fillId="0" borderId="3" xfId="0" applyNumberFormat="1" applyFont="1" applyBorder="1" applyAlignment="1" applyProtection="1">
      <alignment horizontal="center" vertical="top" wrapText="1"/>
    </xf>
    <xf numFmtId="164" fontId="9" fillId="0" borderId="7" xfId="0" applyNumberFormat="1" applyFont="1" applyBorder="1" applyAlignment="1" applyProtection="1">
      <alignment horizontal="left" vertical="top" wrapText="1"/>
    </xf>
    <xf numFmtId="164" fontId="10" fillId="0" borderId="3" xfId="0" applyNumberFormat="1" applyFont="1" applyBorder="1" applyAlignment="1" applyProtection="1">
      <alignment horizontal="left" vertical="top" wrapText="1"/>
    </xf>
    <xf numFmtId="0" fontId="7" fillId="0" borderId="0" xfId="0" applyFont="1" applyAlignment="1">
      <alignment vertical="top"/>
    </xf>
    <xf numFmtId="0" fontId="7" fillId="0" borderId="0" xfId="0" applyFont="1" applyFill="1" applyAlignment="1">
      <alignment vertical="top"/>
    </xf>
    <xf numFmtId="0" fontId="7" fillId="0" borderId="0" xfId="0" applyFont="1" applyAlignment="1">
      <alignment horizontal="center" vertical="top"/>
    </xf>
    <xf numFmtId="0" fontId="9" fillId="0" borderId="3" xfId="0" applyNumberFormat="1" applyFont="1" applyBorder="1" applyAlignment="1" applyProtection="1">
      <alignment horizontal="left" vertical="top" wrapText="1"/>
    </xf>
    <xf numFmtId="0" fontId="15" fillId="0" borderId="0" xfId="0" applyFont="1" applyAlignment="1">
      <alignment vertical="top"/>
    </xf>
    <xf numFmtId="0" fontId="15" fillId="0" borderId="0" xfId="0" applyFont="1" applyAlignment="1"/>
    <xf numFmtId="0" fontId="15" fillId="0" borderId="1" xfId="0" applyFont="1" applyBorder="1" applyAlignment="1">
      <alignment vertical="top"/>
    </xf>
    <xf numFmtId="0" fontId="15" fillId="0" borderId="0" xfId="0" applyFont="1" applyFill="1" applyAlignment="1">
      <alignment vertical="top"/>
    </xf>
    <xf numFmtId="0" fontId="15" fillId="0" borderId="0" xfId="0" applyFont="1"/>
    <xf numFmtId="0" fontId="15" fillId="0" borderId="0" xfId="0" applyNumberFormat="1" applyFont="1" applyBorder="1" applyAlignment="1">
      <alignment horizontal="center"/>
    </xf>
    <xf numFmtId="49" fontId="0" fillId="0" borderId="3" xfId="0" applyNumberFormat="1" applyFont="1" applyBorder="1" applyAlignment="1">
      <alignment vertical="top" wrapText="1"/>
    </xf>
    <xf numFmtId="49" fontId="4" fillId="0" borderId="3" xfId="0" applyNumberFormat="1" applyFont="1" applyBorder="1" applyAlignment="1">
      <alignment vertical="top" wrapText="1"/>
    </xf>
    <xf numFmtId="2" fontId="0" fillId="0" borderId="3" xfId="0" applyNumberFormat="1" applyFont="1" applyBorder="1" applyAlignment="1">
      <alignment vertical="top" wrapText="1"/>
    </xf>
    <xf numFmtId="49" fontId="0" fillId="2" borderId="3" xfId="0" applyNumberFormat="1" applyFont="1" applyFill="1" applyBorder="1" applyAlignment="1">
      <alignment vertical="top" wrapText="1"/>
    </xf>
    <xf numFmtId="165" fontId="11" fillId="0" borderId="3" xfId="0" applyNumberFormat="1" applyFont="1" applyBorder="1" applyAlignment="1" applyProtection="1">
      <alignment horizontal="right" vertical="top"/>
      <protection locked="0"/>
    </xf>
    <xf numFmtId="165" fontId="11" fillId="0" borderId="3" xfId="0" applyNumberFormat="1" applyFont="1" applyFill="1" applyBorder="1" applyAlignment="1" applyProtection="1">
      <alignment horizontal="right" vertical="top"/>
      <protection locked="0"/>
    </xf>
    <xf numFmtId="165" fontId="8" fillId="0" borderId="3" xfId="0" applyNumberFormat="1" applyFont="1" applyFill="1" applyBorder="1" applyAlignment="1" applyProtection="1">
      <alignment horizontal="right" vertical="top"/>
      <protection locked="0"/>
    </xf>
    <xf numFmtId="165" fontId="8" fillId="0" borderId="3" xfId="0" applyNumberFormat="1" applyFont="1" applyBorder="1" applyAlignment="1" applyProtection="1">
      <alignment horizontal="right" vertical="top"/>
      <protection locked="0"/>
    </xf>
    <xf numFmtId="165" fontId="9" fillId="0" borderId="9" xfId="0" applyNumberFormat="1" applyFont="1" applyBorder="1" applyAlignment="1" applyProtection="1">
      <alignment horizontal="right" vertical="top"/>
      <protection locked="0"/>
    </xf>
    <xf numFmtId="165" fontId="8" fillId="0" borderId="9" xfId="0" applyNumberFormat="1" applyFont="1" applyFill="1" applyBorder="1" applyAlignment="1" applyProtection="1">
      <alignment horizontal="right" vertical="top"/>
      <protection locked="0"/>
    </xf>
    <xf numFmtId="165" fontId="8" fillId="0" borderId="9" xfId="0" applyNumberFormat="1" applyFont="1" applyBorder="1" applyAlignment="1" applyProtection="1">
      <alignment horizontal="right" vertical="top"/>
      <protection locked="0"/>
    </xf>
    <xf numFmtId="165" fontId="8" fillId="0" borderId="7" xfId="0" applyNumberFormat="1" applyFont="1" applyBorder="1" applyAlignment="1" applyProtection="1">
      <alignment horizontal="center" vertical="top"/>
      <protection locked="0"/>
    </xf>
    <xf numFmtId="165" fontId="8" fillId="0" borderId="7" xfId="0" applyNumberFormat="1" applyFont="1" applyFill="1" applyBorder="1" applyAlignment="1" applyProtection="1">
      <alignment horizontal="right" vertical="top"/>
      <protection locked="0"/>
    </xf>
    <xf numFmtId="165" fontId="8" fillId="0" borderId="7" xfId="0" applyNumberFormat="1" applyFont="1" applyBorder="1" applyAlignment="1" applyProtection="1">
      <alignment horizontal="right" vertical="top"/>
      <protection locked="0"/>
    </xf>
    <xf numFmtId="165" fontId="8" fillId="0" borderId="7" xfId="0" applyNumberFormat="1" applyFont="1" applyFill="1" applyBorder="1" applyAlignment="1" applyProtection="1">
      <alignment horizontal="center" vertical="top"/>
      <protection locked="0"/>
    </xf>
    <xf numFmtId="49" fontId="4" fillId="0" borderId="3" xfId="0" applyNumberFormat="1" applyFont="1" applyBorder="1" applyAlignment="1">
      <alignment horizontal="center" vertical="top" wrapText="1"/>
    </xf>
    <xf numFmtId="2" fontId="4" fillId="0" borderId="3" xfId="0" applyNumberFormat="1" applyFont="1" applyBorder="1" applyAlignment="1">
      <alignment vertical="top" wrapText="1"/>
    </xf>
    <xf numFmtId="49" fontId="4" fillId="2" borderId="3" xfId="0" applyNumberFormat="1" applyFont="1" applyFill="1" applyBorder="1" applyAlignment="1">
      <alignment vertical="top" wrapText="1"/>
    </xf>
    <xf numFmtId="49" fontId="8" fillId="2" borderId="3" xfId="0" applyNumberFormat="1" applyFont="1" applyFill="1" applyBorder="1" applyAlignment="1" applyProtection="1">
      <alignment horizontal="left" vertical="top" wrapText="1"/>
      <protection locked="0"/>
    </xf>
    <xf numFmtId="49" fontId="9" fillId="0" borderId="7" xfId="0" applyNumberFormat="1" applyFont="1" applyBorder="1" applyAlignment="1" applyProtection="1">
      <alignment horizontal="left" vertical="top" wrapText="1"/>
    </xf>
    <xf numFmtId="49" fontId="9" fillId="0" borderId="9" xfId="0" applyNumberFormat="1" applyFont="1" applyBorder="1" applyAlignment="1" applyProtection="1">
      <alignment horizontal="left" vertical="top" wrapText="1"/>
    </xf>
    <xf numFmtId="49" fontId="9" fillId="0" borderId="8" xfId="0" applyNumberFormat="1" applyFont="1" applyBorder="1" applyAlignment="1" applyProtection="1">
      <alignment horizontal="left" vertical="top" wrapText="1"/>
    </xf>
    <xf numFmtId="49" fontId="8" fillId="0" borderId="7" xfId="0" applyNumberFormat="1" applyFont="1" applyBorder="1" applyAlignment="1" applyProtection="1">
      <alignment horizontal="center" vertical="top" wrapText="1"/>
    </xf>
    <xf numFmtId="49" fontId="8" fillId="0" borderId="9" xfId="0" applyNumberFormat="1" applyFont="1" applyBorder="1" applyAlignment="1" applyProtection="1">
      <alignment horizontal="center" vertical="top" wrapText="1"/>
    </xf>
    <xf numFmtId="49" fontId="8" fillId="0" borderId="8" xfId="0" applyNumberFormat="1" applyFont="1" applyBorder="1" applyAlignment="1" applyProtection="1">
      <alignment horizontal="center" vertical="top" wrapText="1"/>
    </xf>
    <xf numFmtId="165" fontId="8" fillId="0" borderId="7" xfId="0" applyNumberFormat="1" applyFont="1" applyBorder="1" applyAlignment="1" applyProtection="1">
      <alignment horizontal="center" vertical="top"/>
      <protection locked="0"/>
    </xf>
    <xf numFmtId="165" fontId="8" fillId="0" borderId="9" xfId="0" applyNumberFormat="1" applyFont="1" applyBorder="1" applyAlignment="1" applyProtection="1">
      <alignment horizontal="center" vertical="top"/>
      <protection locked="0"/>
    </xf>
    <xf numFmtId="165" fontId="8" fillId="0" borderId="8" xfId="0" applyNumberFormat="1" applyFont="1" applyBorder="1" applyAlignment="1" applyProtection="1">
      <alignment horizontal="center" vertical="top"/>
      <protection locked="0"/>
    </xf>
    <xf numFmtId="0" fontId="5" fillId="0" borderId="0" xfId="1" applyFont="1" applyBorder="1" applyAlignment="1" applyProtection="1">
      <alignment horizontal="center" wrapText="1"/>
    </xf>
    <xf numFmtId="49" fontId="9" fillId="0" borderId="7" xfId="0" applyNumberFormat="1" applyFont="1" applyBorder="1" applyAlignment="1" applyProtection="1">
      <alignment horizontal="center" vertical="top" wrapText="1"/>
    </xf>
    <xf numFmtId="49" fontId="9" fillId="0" borderId="9" xfId="0" applyNumberFormat="1" applyFont="1" applyBorder="1" applyAlignment="1" applyProtection="1">
      <alignment horizontal="center" vertical="top" wrapText="1"/>
    </xf>
    <xf numFmtId="49" fontId="9" fillId="0" borderId="8" xfId="0" applyNumberFormat="1" applyFont="1" applyBorder="1" applyAlignment="1" applyProtection="1">
      <alignment horizontal="center" vertical="top" wrapText="1"/>
    </xf>
    <xf numFmtId="165" fontId="9" fillId="0" borderId="7" xfId="0" applyNumberFormat="1" applyFont="1" applyBorder="1" applyAlignment="1" applyProtection="1">
      <alignment horizontal="right" vertical="top"/>
      <protection locked="0"/>
    </xf>
    <xf numFmtId="165" fontId="9" fillId="0" borderId="9" xfId="0" applyNumberFormat="1" applyFont="1" applyBorder="1" applyAlignment="1" applyProtection="1">
      <alignment horizontal="right" vertical="top"/>
      <protection locked="0"/>
    </xf>
    <xf numFmtId="165" fontId="9" fillId="0" borderId="8" xfId="0" applyNumberFormat="1" applyFont="1" applyBorder="1" applyAlignment="1" applyProtection="1">
      <alignment horizontal="right" vertical="top"/>
      <protection locked="0"/>
    </xf>
    <xf numFmtId="165" fontId="8" fillId="0" borderId="7" xfId="0" applyNumberFormat="1" applyFont="1" applyFill="1" applyBorder="1" applyAlignment="1" applyProtection="1">
      <alignment horizontal="right" vertical="top"/>
      <protection locked="0"/>
    </xf>
    <xf numFmtId="165" fontId="8" fillId="0" borderId="9" xfId="0" applyNumberFormat="1" applyFont="1" applyFill="1" applyBorder="1" applyAlignment="1" applyProtection="1">
      <alignment horizontal="right" vertical="top"/>
      <protection locked="0"/>
    </xf>
    <xf numFmtId="165" fontId="8" fillId="0" borderId="8" xfId="0" applyNumberFormat="1" applyFont="1" applyFill="1" applyBorder="1" applyAlignment="1" applyProtection="1">
      <alignment horizontal="right" vertical="top"/>
      <protection locked="0"/>
    </xf>
    <xf numFmtId="165" fontId="8" fillId="0" borderId="7" xfId="0" applyNumberFormat="1" applyFont="1" applyBorder="1" applyAlignment="1" applyProtection="1">
      <alignment horizontal="right" vertical="top"/>
      <protection locked="0"/>
    </xf>
    <xf numFmtId="165" fontId="8" fillId="0" borderId="9" xfId="0" applyNumberFormat="1" applyFont="1" applyBorder="1" applyAlignment="1" applyProtection="1">
      <alignment horizontal="right" vertical="top"/>
      <protection locked="0"/>
    </xf>
    <xf numFmtId="165" fontId="8" fillId="0" borderId="8" xfId="0" applyNumberFormat="1" applyFont="1" applyBorder="1" applyAlignment="1" applyProtection="1">
      <alignment horizontal="right" vertical="top"/>
      <protection locked="0"/>
    </xf>
    <xf numFmtId="0" fontId="14" fillId="0" borderId="7" xfId="0" applyFont="1" applyBorder="1" applyAlignment="1" applyProtection="1">
      <alignment horizontal="center" vertical="top" wrapText="1"/>
    </xf>
    <xf numFmtId="0" fontId="13" fillId="0" borderId="8" xfId="0" applyFont="1" applyBorder="1" applyAlignment="1" applyProtection="1">
      <alignment horizontal="center" vertical="top" wrapText="1"/>
    </xf>
    <xf numFmtId="0" fontId="14" fillId="0" borderId="3" xfId="0" applyFont="1" applyBorder="1" applyAlignment="1" applyProtection="1">
      <alignment horizontal="center" vertical="top" wrapText="1"/>
    </xf>
    <xf numFmtId="49" fontId="3" fillId="0" borderId="7" xfId="0" applyNumberFormat="1" applyFont="1" applyBorder="1" applyAlignment="1" applyProtection="1">
      <alignment horizontal="center" vertical="center" wrapText="1"/>
      <protection locked="0"/>
    </xf>
    <xf numFmtId="49" fontId="3" fillId="0" borderId="9" xfId="0" applyNumberFormat="1" applyFont="1" applyBorder="1" applyAlignment="1" applyProtection="1">
      <alignment horizontal="center" vertical="center" wrapText="1"/>
      <protection locked="0"/>
    </xf>
    <xf numFmtId="49" fontId="3" fillId="0" borderId="8" xfId="0" applyNumberFormat="1" applyFont="1" applyBorder="1" applyAlignment="1" applyProtection="1">
      <alignment horizontal="center" vertical="center" wrapText="1"/>
      <protection locked="0"/>
    </xf>
    <xf numFmtId="0" fontId="14" fillId="0" borderId="7" xfId="0" applyFont="1" applyBorder="1" applyAlignment="1" applyProtection="1">
      <alignment horizontal="center" vertical="center" textRotation="180" wrapText="1"/>
    </xf>
    <xf numFmtId="0" fontId="14" fillId="0" borderId="9" xfId="0" applyFont="1" applyBorder="1" applyAlignment="1" applyProtection="1">
      <alignment horizontal="center" vertical="center" textRotation="180" wrapText="1"/>
    </xf>
    <xf numFmtId="0" fontId="14" fillId="0" borderId="8" xfId="0" applyFont="1" applyBorder="1" applyAlignment="1" applyProtection="1">
      <alignment horizontal="center" vertical="center" textRotation="180" wrapText="1"/>
    </xf>
    <xf numFmtId="0" fontId="14" fillId="0" borderId="3" xfId="0" applyFont="1" applyFill="1" applyBorder="1" applyAlignment="1" applyProtection="1">
      <alignment horizontal="center" vertical="top" wrapText="1"/>
    </xf>
    <xf numFmtId="0" fontId="14" fillId="0" borderId="4" xfId="0" applyFont="1" applyBorder="1" applyAlignment="1" applyProtection="1">
      <alignment horizontal="center" vertical="top" wrapText="1"/>
    </xf>
    <xf numFmtId="0" fontId="14" fillId="0" borderId="6" xfId="0" applyFont="1" applyBorder="1" applyAlignment="1" applyProtection="1">
      <alignment horizontal="center" vertical="top" wrapText="1"/>
    </xf>
    <xf numFmtId="0" fontId="14" fillId="0" borderId="5" xfId="0" applyFont="1" applyBorder="1" applyAlignment="1" applyProtection="1">
      <alignment horizontal="center" vertical="top" wrapText="1"/>
    </xf>
    <xf numFmtId="43" fontId="14" fillId="0" borderId="4" xfId="0" applyNumberFormat="1" applyFont="1" applyBorder="1" applyAlignment="1" applyProtection="1">
      <alignment horizontal="center" vertical="top" wrapText="1"/>
    </xf>
    <xf numFmtId="43" fontId="14" fillId="0" borderId="6" xfId="0" applyNumberFormat="1" applyFont="1" applyBorder="1" applyAlignment="1" applyProtection="1">
      <alignment horizontal="center" vertical="top" wrapText="1"/>
    </xf>
    <xf numFmtId="43" fontId="14" fillId="0" borderId="5" xfId="0" applyNumberFormat="1" applyFont="1" applyBorder="1" applyAlignment="1" applyProtection="1">
      <alignment horizontal="center" vertical="top" wrapText="1"/>
    </xf>
    <xf numFmtId="165" fontId="8" fillId="0" borderId="7" xfId="0" applyNumberFormat="1" applyFont="1" applyFill="1" applyBorder="1" applyAlignment="1" applyProtection="1">
      <alignment horizontal="center" vertical="top"/>
      <protection locked="0"/>
    </xf>
    <xf numFmtId="165" fontId="8" fillId="0" borderId="9" xfId="0" applyNumberFormat="1" applyFont="1" applyFill="1" applyBorder="1" applyAlignment="1" applyProtection="1">
      <alignment horizontal="center" vertical="top"/>
      <protection locked="0"/>
    </xf>
    <xf numFmtId="165" fontId="8" fillId="0" borderId="8" xfId="0" applyNumberFormat="1" applyFont="1" applyFill="1" applyBorder="1" applyAlignment="1" applyProtection="1">
      <alignment horizontal="center" vertical="top"/>
      <protection locked="0"/>
    </xf>
    <xf numFmtId="0" fontId="6" fillId="0" borderId="1" xfId="1" applyFont="1" applyBorder="1" applyAlignment="1" applyProtection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7" fillId="0" borderId="2" xfId="0" applyFont="1" applyBorder="1" applyAlignment="1">
      <alignment horizontal="center" vertical="top"/>
    </xf>
    <xf numFmtId="0" fontId="7" fillId="0" borderId="1" xfId="0" applyFont="1" applyFill="1" applyBorder="1" applyAlignment="1">
      <alignment horizontal="center"/>
    </xf>
    <xf numFmtId="164" fontId="9" fillId="0" borderId="7" xfId="0" applyNumberFormat="1" applyFont="1" applyBorder="1" applyAlignment="1" applyProtection="1">
      <alignment horizontal="left" vertical="top" wrapText="1"/>
    </xf>
    <xf numFmtId="164" fontId="9" fillId="0" borderId="8" xfId="0" applyNumberFormat="1" applyFont="1" applyBorder="1" applyAlignment="1" applyProtection="1">
      <alignment horizontal="left" vertical="top" wrapText="1"/>
    </xf>
    <xf numFmtId="49" fontId="3" fillId="0" borderId="7" xfId="0" applyNumberFormat="1" applyFont="1" applyBorder="1" applyAlignment="1" applyProtection="1">
      <alignment horizontal="right" vertical="center" wrapText="1"/>
      <protection locked="0"/>
    </xf>
    <xf numFmtId="49" fontId="3" fillId="0" borderId="8" xfId="0" applyNumberFormat="1" applyFont="1" applyBorder="1" applyAlignment="1" applyProtection="1">
      <alignment horizontal="right" vertical="center" wrapText="1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X47"/>
  <sheetViews>
    <sheetView showGridLines="0" tabSelected="1" view="pageBreakPreview" topLeftCell="F1" zoomScale="70" zoomScaleNormal="50" zoomScaleSheetLayoutView="70" workbookViewId="0">
      <selection activeCell="N15" sqref="N15:N16"/>
    </sheetView>
  </sheetViews>
  <sheetFormatPr defaultRowHeight="10.5" customHeight="1" x14ac:dyDescent="0.2"/>
  <cols>
    <col min="1" max="1" width="7.7109375" style="20" customWidth="1"/>
    <col min="2" max="2" width="45.28515625" style="20" customWidth="1"/>
    <col min="3" max="3" width="14.28515625" style="20" customWidth="1"/>
    <col min="4" max="4" width="16.28515625" style="20" customWidth="1"/>
    <col min="5" max="5" width="25.28515625" style="20" customWidth="1"/>
    <col min="6" max="6" width="11.7109375" style="20" customWidth="1"/>
    <col min="7" max="7" width="13.7109375" style="20" customWidth="1"/>
    <col min="8" max="8" width="24.42578125" style="20" customWidth="1"/>
    <col min="9" max="9" width="12.7109375" style="20" customWidth="1"/>
    <col min="10" max="10" width="14.140625" style="20" customWidth="1"/>
    <col min="11" max="11" width="29.85546875" style="20" customWidth="1"/>
    <col min="12" max="12" width="12.28515625" style="20" customWidth="1"/>
    <col min="13" max="13" width="14.140625" style="20" customWidth="1"/>
    <col min="14" max="14" width="16.140625" style="20" customWidth="1"/>
    <col min="15" max="15" width="15.28515625" style="20" customWidth="1"/>
    <col min="16" max="16" width="18.28515625" style="21" customWidth="1"/>
    <col min="17" max="17" width="15.7109375" style="20" customWidth="1"/>
    <col min="18" max="18" width="16.5703125" style="20" customWidth="1"/>
    <col min="19" max="19" width="15.28515625" style="20" customWidth="1"/>
    <col min="20" max="20" width="7.140625" customWidth="1"/>
  </cols>
  <sheetData>
    <row r="1" spans="1:20" s="11" customFormat="1" ht="40.5" customHeight="1" x14ac:dyDescent="0.3">
      <c r="A1" s="88" t="s">
        <v>179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10"/>
    </row>
    <row r="2" spans="1:20" ht="20.25" customHeight="1" x14ac:dyDescent="0.2">
      <c r="A2" s="120" t="s">
        <v>149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3"/>
    </row>
    <row r="3" spans="1:20" s="13" customFormat="1" ht="28.15" customHeight="1" x14ac:dyDescent="0.2">
      <c r="A3" s="103" t="s">
        <v>0</v>
      </c>
      <c r="B3" s="103"/>
      <c r="C3" s="103"/>
      <c r="D3" s="22" t="s">
        <v>1</v>
      </c>
      <c r="E3" s="114" t="s">
        <v>2</v>
      </c>
      <c r="F3" s="115"/>
      <c r="G3" s="115"/>
      <c r="H3" s="115"/>
      <c r="I3" s="115"/>
      <c r="J3" s="115"/>
      <c r="K3" s="115"/>
      <c r="L3" s="115"/>
      <c r="M3" s="116" t="s">
        <v>14</v>
      </c>
      <c r="N3" s="111" t="s">
        <v>97</v>
      </c>
      <c r="O3" s="112"/>
      <c r="P3" s="112"/>
      <c r="Q3" s="112"/>
      <c r="R3" s="112"/>
      <c r="S3" s="112"/>
      <c r="T3" s="107" t="s">
        <v>3</v>
      </c>
    </row>
    <row r="4" spans="1:20" s="13" customFormat="1" ht="39.75" customHeight="1" x14ac:dyDescent="0.2">
      <c r="A4" s="103"/>
      <c r="B4" s="103"/>
      <c r="C4" s="103"/>
      <c r="D4" s="101" t="s">
        <v>4</v>
      </c>
      <c r="E4" s="111" t="s">
        <v>5</v>
      </c>
      <c r="F4" s="112"/>
      <c r="G4" s="113"/>
      <c r="H4" s="111" t="s">
        <v>6</v>
      </c>
      <c r="I4" s="112"/>
      <c r="J4" s="113"/>
      <c r="K4" s="111" t="s">
        <v>7</v>
      </c>
      <c r="L4" s="112"/>
      <c r="M4" s="113"/>
      <c r="N4" s="111" t="s">
        <v>32</v>
      </c>
      <c r="O4" s="113"/>
      <c r="P4" s="110" t="s">
        <v>127</v>
      </c>
      <c r="Q4" s="103" t="s">
        <v>128</v>
      </c>
      <c r="R4" s="111" t="s">
        <v>8</v>
      </c>
      <c r="S4" s="112"/>
      <c r="T4" s="108"/>
    </row>
    <row r="5" spans="1:20" s="13" customFormat="1" ht="80.25" customHeight="1" x14ac:dyDescent="0.2">
      <c r="A5" s="103"/>
      <c r="B5" s="103"/>
      <c r="C5" s="103"/>
      <c r="D5" s="102"/>
      <c r="E5" s="23" t="s">
        <v>9</v>
      </c>
      <c r="F5" s="23" t="s">
        <v>10</v>
      </c>
      <c r="G5" s="23" t="s">
        <v>11</v>
      </c>
      <c r="H5" s="23" t="s">
        <v>9</v>
      </c>
      <c r="I5" s="23" t="s">
        <v>10</v>
      </c>
      <c r="J5" s="23" t="s">
        <v>11</v>
      </c>
      <c r="K5" s="23" t="s">
        <v>9</v>
      </c>
      <c r="L5" s="23" t="s">
        <v>10</v>
      </c>
      <c r="M5" s="23" t="s">
        <v>11</v>
      </c>
      <c r="N5" s="23" t="s">
        <v>12</v>
      </c>
      <c r="O5" s="23" t="s">
        <v>13</v>
      </c>
      <c r="P5" s="110"/>
      <c r="Q5" s="103"/>
      <c r="R5" s="23" t="s">
        <v>129</v>
      </c>
      <c r="S5" s="23" t="s">
        <v>130</v>
      </c>
      <c r="T5" s="109"/>
    </row>
    <row r="6" spans="1:20" s="12" customFormat="1" ht="13.9" customHeight="1" x14ac:dyDescent="0.2">
      <c r="A6" s="24" t="s">
        <v>15</v>
      </c>
      <c r="B6" s="25" t="s">
        <v>16</v>
      </c>
      <c r="C6" s="25" t="s">
        <v>17</v>
      </c>
      <c r="D6" s="25" t="s">
        <v>18</v>
      </c>
      <c r="E6" s="24" t="s">
        <v>19</v>
      </c>
      <c r="F6" s="24" t="s">
        <v>20</v>
      </c>
      <c r="G6" s="24" t="s">
        <v>21</v>
      </c>
      <c r="H6" s="24" t="s">
        <v>22</v>
      </c>
      <c r="I6" s="24" t="s">
        <v>23</v>
      </c>
      <c r="J6" s="24" t="s">
        <v>24</v>
      </c>
      <c r="K6" s="24" t="s">
        <v>25</v>
      </c>
      <c r="L6" s="24" t="s">
        <v>26</v>
      </c>
      <c r="M6" s="24" t="s">
        <v>27</v>
      </c>
      <c r="N6" s="24" t="s">
        <v>28</v>
      </c>
      <c r="O6" s="24" t="s">
        <v>29</v>
      </c>
      <c r="P6" s="26" t="s">
        <v>30</v>
      </c>
      <c r="Q6" s="24" t="s">
        <v>31</v>
      </c>
      <c r="R6" s="24" t="s">
        <v>33</v>
      </c>
      <c r="S6" s="24" t="s">
        <v>34</v>
      </c>
      <c r="T6" s="8" t="s">
        <v>35</v>
      </c>
    </row>
    <row r="7" spans="1:20" ht="15.75" x14ac:dyDescent="0.2">
      <c r="A7" s="27" t="s">
        <v>36</v>
      </c>
      <c r="B7" s="28" t="s">
        <v>115</v>
      </c>
      <c r="C7" s="29" t="s">
        <v>37</v>
      </c>
      <c r="D7" s="29"/>
      <c r="E7" s="30"/>
      <c r="F7" s="30"/>
      <c r="G7" s="30"/>
      <c r="H7" s="31"/>
      <c r="I7" s="31"/>
      <c r="J7" s="31"/>
      <c r="K7" s="31"/>
      <c r="L7" s="31"/>
      <c r="M7" s="31"/>
      <c r="N7" s="64">
        <f t="shared" ref="N7:S7" si="0">N8+N35+N36+N40</f>
        <v>59298.553</v>
      </c>
      <c r="O7" s="64">
        <f t="shared" si="0"/>
        <v>50261.208509999989</v>
      </c>
      <c r="P7" s="65">
        <f t="shared" si="0"/>
        <v>41323.087999999989</v>
      </c>
      <c r="Q7" s="64">
        <f t="shared" si="0"/>
        <v>27732.400000000001</v>
      </c>
      <c r="R7" s="64">
        <f t="shared" si="0"/>
        <v>29229.899999999998</v>
      </c>
      <c r="S7" s="64">
        <f t="shared" si="0"/>
        <v>30691.4</v>
      </c>
      <c r="T7" s="1"/>
    </row>
    <row r="8" spans="1:20" ht="87.75" customHeight="1" x14ac:dyDescent="0.2">
      <c r="A8" s="27" t="s">
        <v>38</v>
      </c>
      <c r="B8" s="28" t="s">
        <v>114</v>
      </c>
      <c r="C8" s="29" t="s">
        <v>39</v>
      </c>
      <c r="D8" s="29"/>
      <c r="E8" s="30"/>
      <c r="F8" s="30"/>
      <c r="G8" s="30"/>
      <c r="H8" s="31"/>
      <c r="I8" s="31"/>
      <c r="J8" s="31"/>
      <c r="K8" s="31"/>
      <c r="L8" s="31"/>
      <c r="M8" s="31"/>
      <c r="N8" s="64">
        <f t="shared" ref="N8:S8" si="1">SUM(N9:N34,)</f>
        <v>58861.836000000003</v>
      </c>
      <c r="O8" s="64">
        <f t="shared" si="1"/>
        <v>49935.849079999993</v>
      </c>
      <c r="P8" s="65">
        <f t="shared" si="1"/>
        <v>40656.042999999991</v>
      </c>
      <c r="Q8" s="64">
        <f t="shared" si="1"/>
        <v>27064.2</v>
      </c>
      <c r="R8" s="64">
        <f t="shared" si="1"/>
        <v>28525.699999999997</v>
      </c>
      <c r="S8" s="64">
        <f t="shared" si="1"/>
        <v>29952</v>
      </c>
      <c r="T8" s="1"/>
    </row>
    <row r="9" spans="1:20" ht="117" customHeight="1" x14ac:dyDescent="0.2">
      <c r="A9" s="82" t="s">
        <v>40</v>
      </c>
      <c r="B9" s="79" t="s">
        <v>41</v>
      </c>
      <c r="C9" s="89" t="s">
        <v>42</v>
      </c>
      <c r="D9" s="89" t="s">
        <v>43</v>
      </c>
      <c r="E9" s="4" t="s">
        <v>119</v>
      </c>
      <c r="F9" s="4" t="s">
        <v>120</v>
      </c>
      <c r="G9" s="4" t="s">
        <v>121</v>
      </c>
      <c r="H9" s="5" t="s">
        <v>124</v>
      </c>
      <c r="I9" s="6" t="s">
        <v>125</v>
      </c>
      <c r="J9" s="4" t="s">
        <v>126</v>
      </c>
      <c r="K9" s="61" t="s">
        <v>211</v>
      </c>
      <c r="L9" s="61" t="s">
        <v>196</v>
      </c>
      <c r="M9" s="60" t="s">
        <v>195</v>
      </c>
      <c r="N9" s="92">
        <f>12150170/1000</f>
        <v>12150.17</v>
      </c>
      <c r="O9" s="92">
        <f>11882665.97/1000</f>
        <v>11882.66597</v>
      </c>
      <c r="P9" s="95">
        <f>9454213/1000</f>
        <v>9454.2129999999997</v>
      </c>
      <c r="Q9" s="98">
        <f>9576800/1000</f>
        <v>9576.7999999999993</v>
      </c>
      <c r="R9" s="98">
        <f>10094000/1000</f>
        <v>10094</v>
      </c>
      <c r="S9" s="98">
        <f>10598700/1000</f>
        <v>10598.7</v>
      </c>
      <c r="T9" s="104"/>
    </row>
    <row r="10" spans="1:20" ht="213.75" customHeight="1" x14ac:dyDescent="0.2">
      <c r="A10" s="83"/>
      <c r="B10" s="80"/>
      <c r="C10" s="90"/>
      <c r="D10" s="90"/>
      <c r="E10" s="5" t="s">
        <v>122</v>
      </c>
      <c r="F10" s="5" t="s">
        <v>120</v>
      </c>
      <c r="G10" s="5" t="s">
        <v>123</v>
      </c>
      <c r="H10" s="5"/>
      <c r="I10" s="6"/>
      <c r="J10" s="6"/>
      <c r="K10" s="6" t="s">
        <v>203</v>
      </c>
      <c r="L10" s="6"/>
      <c r="M10" s="78" t="s">
        <v>204</v>
      </c>
      <c r="N10" s="93"/>
      <c r="O10" s="93"/>
      <c r="P10" s="96"/>
      <c r="Q10" s="99"/>
      <c r="R10" s="99"/>
      <c r="S10" s="99"/>
      <c r="T10" s="105"/>
    </row>
    <row r="11" spans="1:20" ht="127.9" customHeight="1" x14ac:dyDescent="0.2">
      <c r="A11" s="84"/>
      <c r="B11" s="81"/>
      <c r="C11" s="91"/>
      <c r="D11" s="91"/>
      <c r="E11" s="5"/>
      <c r="F11" s="5"/>
      <c r="G11" s="5"/>
      <c r="H11" s="5"/>
      <c r="I11" s="6"/>
      <c r="J11" s="6"/>
      <c r="K11" s="6" t="s">
        <v>208</v>
      </c>
      <c r="L11" s="6" t="s">
        <v>181</v>
      </c>
      <c r="M11" s="60" t="s">
        <v>195</v>
      </c>
      <c r="N11" s="94"/>
      <c r="O11" s="94"/>
      <c r="P11" s="97"/>
      <c r="Q11" s="100"/>
      <c r="R11" s="100"/>
      <c r="S11" s="100"/>
      <c r="T11" s="106"/>
    </row>
    <row r="12" spans="1:20" ht="256.89999999999998" customHeight="1" x14ac:dyDescent="0.2">
      <c r="A12" s="27" t="s">
        <v>163</v>
      </c>
      <c r="B12" s="53" t="s">
        <v>170</v>
      </c>
      <c r="C12" s="34" t="s">
        <v>162</v>
      </c>
      <c r="D12" s="34" t="s">
        <v>165</v>
      </c>
      <c r="E12" s="5" t="s">
        <v>119</v>
      </c>
      <c r="F12" s="5" t="s">
        <v>131</v>
      </c>
      <c r="G12" s="5" t="s">
        <v>121</v>
      </c>
      <c r="H12" s="5"/>
      <c r="I12" s="6"/>
      <c r="J12" s="6"/>
      <c r="K12" s="61" t="s">
        <v>209</v>
      </c>
      <c r="L12" s="61" t="s">
        <v>197</v>
      </c>
      <c r="M12" s="77" t="s">
        <v>205</v>
      </c>
      <c r="N12" s="35">
        <v>0</v>
      </c>
      <c r="O12" s="35">
        <v>0</v>
      </c>
      <c r="P12" s="66">
        <f>205000/1000</f>
        <v>205</v>
      </c>
      <c r="Q12" s="67">
        <f>187600/1000</f>
        <v>187.6</v>
      </c>
      <c r="R12" s="67">
        <f>197700/1000</f>
        <v>197.7</v>
      </c>
      <c r="S12" s="67">
        <f>207600/1000</f>
        <v>207.6</v>
      </c>
      <c r="T12" s="19"/>
    </row>
    <row r="13" spans="1:20" ht="126.75" customHeight="1" x14ac:dyDescent="0.2">
      <c r="A13" s="38" t="s">
        <v>164</v>
      </c>
      <c r="B13" s="39" t="s">
        <v>161</v>
      </c>
      <c r="C13" s="40" t="s">
        <v>160</v>
      </c>
      <c r="D13" s="40" t="s">
        <v>55</v>
      </c>
      <c r="E13" s="4" t="s">
        <v>119</v>
      </c>
      <c r="F13" s="4" t="s">
        <v>131</v>
      </c>
      <c r="G13" s="4" t="s">
        <v>121</v>
      </c>
      <c r="H13" s="4"/>
      <c r="I13" s="18"/>
      <c r="J13" s="18"/>
      <c r="K13" s="61" t="s">
        <v>210</v>
      </c>
      <c r="L13" s="60" t="s">
        <v>180</v>
      </c>
      <c r="M13" s="60" t="s">
        <v>195</v>
      </c>
      <c r="N13" s="68">
        <f>2451700/1000</f>
        <v>2451.6999999999998</v>
      </c>
      <c r="O13" s="68">
        <f>2451609.06/1000</f>
        <v>2451.6090600000002</v>
      </c>
      <c r="P13" s="69">
        <v>0</v>
      </c>
      <c r="Q13" s="70">
        <v>0</v>
      </c>
      <c r="R13" s="70">
        <v>0</v>
      </c>
      <c r="S13" s="70">
        <v>0</v>
      </c>
      <c r="T13" s="17"/>
    </row>
    <row r="14" spans="1:20" ht="192.75" customHeight="1" x14ac:dyDescent="0.2">
      <c r="A14" s="41" t="s">
        <v>47</v>
      </c>
      <c r="B14" s="42" t="s">
        <v>117</v>
      </c>
      <c r="C14" s="43" t="s">
        <v>116</v>
      </c>
      <c r="D14" s="43" t="s">
        <v>118</v>
      </c>
      <c r="E14" s="5" t="s">
        <v>119</v>
      </c>
      <c r="F14" s="5" t="s">
        <v>131</v>
      </c>
      <c r="G14" s="5" t="s">
        <v>121</v>
      </c>
      <c r="H14" s="6"/>
      <c r="I14" s="6"/>
      <c r="J14" s="6"/>
      <c r="K14" s="77" t="s">
        <v>230</v>
      </c>
      <c r="L14" s="63" t="s">
        <v>181</v>
      </c>
      <c r="M14" s="75" t="s">
        <v>198</v>
      </c>
      <c r="N14" s="71">
        <v>0</v>
      </c>
      <c r="O14" s="71">
        <v>0</v>
      </c>
      <c r="P14" s="72">
        <f>136800/1000</f>
        <v>136.80000000000001</v>
      </c>
      <c r="Q14" s="73">
        <v>0</v>
      </c>
      <c r="R14" s="73">
        <v>0</v>
      </c>
      <c r="S14" s="73">
        <v>0</v>
      </c>
      <c r="T14" s="7"/>
    </row>
    <row r="15" spans="1:20" ht="145.5" customHeight="1" x14ac:dyDescent="0.2">
      <c r="A15" s="82" t="s">
        <v>56</v>
      </c>
      <c r="B15" s="79" t="s">
        <v>44</v>
      </c>
      <c r="C15" s="89" t="s">
        <v>45</v>
      </c>
      <c r="D15" s="89" t="s">
        <v>46</v>
      </c>
      <c r="E15" s="5" t="s">
        <v>119</v>
      </c>
      <c r="F15" s="5" t="s">
        <v>131</v>
      </c>
      <c r="G15" s="5" t="s">
        <v>121</v>
      </c>
      <c r="H15" s="6"/>
      <c r="I15" s="6"/>
      <c r="J15" s="6"/>
      <c r="K15" s="61" t="s">
        <v>211</v>
      </c>
      <c r="L15" s="60" t="s">
        <v>182</v>
      </c>
      <c r="M15" s="60" t="s">
        <v>195</v>
      </c>
      <c r="N15" s="98">
        <v>0</v>
      </c>
      <c r="O15" s="98">
        <v>0</v>
      </c>
      <c r="P15" s="95">
        <f>104300/1000</f>
        <v>104.3</v>
      </c>
      <c r="Q15" s="98">
        <f>60000/1000</f>
        <v>60</v>
      </c>
      <c r="R15" s="98">
        <f>63200/1000</f>
        <v>63.2</v>
      </c>
      <c r="S15" s="98">
        <f>66400/1000</f>
        <v>66.400000000000006</v>
      </c>
      <c r="T15" s="104"/>
    </row>
    <row r="16" spans="1:20" ht="145.5" customHeight="1" x14ac:dyDescent="0.2">
      <c r="A16" s="84"/>
      <c r="B16" s="81"/>
      <c r="C16" s="91"/>
      <c r="D16" s="91"/>
      <c r="E16" s="44" t="s">
        <v>134</v>
      </c>
      <c r="F16" s="45" t="s">
        <v>135</v>
      </c>
      <c r="G16" s="45" t="s">
        <v>136</v>
      </c>
      <c r="H16" s="6"/>
      <c r="I16" s="6"/>
      <c r="J16" s="6"/>
      <c r="K16" s="6"/>
      <c r="L16" s="6"/>
      <c r="M16" s="6"/>
      <c r="N16" s="100"/>
      <c r="O16" s="100"/>
      <c r="P16" s="97"/>
      <c r="Q16" s="100"/>
      <c r="R16" s="100"/>
      <c r="S16" s="100"/>
      <c r="T16" s="106"/>
    </row>
    <row r="17" spans="1:20" ht="173.45" customHeight="1" x14ac:dyDescent="0.2">
      <c r="A17" s="27" t="s">
        <v>60</v>
      </c>
      <c r="B17" s="28" t="s">
        <v>48</v>
      </c>
      <c r="C17" s="34" t="s">
        <v>49</v>
      </c>
      <c r="D17" s="34" t="s">
        <v>50</v>
      </c>
      <c r="E17" s="5" t="s">
        <v>119</v>
      </c>
      <c r="F17" s="5" t="s">
        <v>132</v>
      </c>
      <c r="G17" s="5" t="s">
        <v>121</v>
      </c>
      <c r="H17" s="6"/>
      <c r="I17" s="6"/>
      <c r="J17" s="6"/>
      <c r="K17" s="61" t="s">
        <v>212</v>
      </c>
      <c r="L17" s="60" t="s">
        <v>183</v>
      </c>
      <c r="M17" s="60" t="s">
        <v>195</v>
      </c>
      <c r="N17" s="67">
        <f>379766.48/1000</f>
        <v>379.76648</v>
      </c>
      <c r="O17" s="67">
        <f>367300/1000</f>
        <v>367.3</v>
      </c>
      <c r="P17" s="66">
        <f>378418/1000</f>
        <v>378.41800000000001</v>
      </c>
      <c r="Q17" s="67">
        <f>527500/1000</f>
        <v>527.5</v>
      </c>
      <c r="R17" s="67">
        <f>556000/1000</f>
        <v>556</v>
      </c>
      <c r="S17" s="67">
        <f>583800/1000</f>
        <v>583.79999999999995</v>
      </c>
      <c r="T17" s="2"/>
    </row>
    <row r="18" spans="1:20" ht="123.6" customHeight="1" x14ac:dyDescent="0.2">
      <c r="A18" s="27" t="s">
        <v>67</v>
      </c>
      <c r="B18" s="28" t="s">
        <v>51</v>
      </c>
      <c r="C18" s="34" t="s">
        <v>52</v>
      </c>
      <c r="D18" s="34" t="s">
        <v>46</v>
      </c>
      <c r="E18" s="5" t="s">
        <v>119</v>
      </c>
      <c r="F18" s="5" t="s">
        <v>132</v>
      </c>
      <c r="G18" s="5" t="s">
        <v>121</v>
      </c>
      <c r="H18" s="6"/>
      <c r="I18" s="6"/>
      <c r="J18" s="6"/>
      <c r="K18" s="61" t="s">
        <v>213</v>
      </c>
      <c r="L18" s="60" t="s">
        <v>184</v>
      </c>
      <c r="M18" s="60" t="s">
        <v>195</v>
      </c>
      <c r="N18" s="67">
        <f>650000/1000</f>
        <v>650</v>
      </c>
      <c r="O18" s="67">
        <f>646983.15/1000</f>
        <v>646.98315000000002</v>
      </c>
      <c r="P18" s="66">
        <f>5247400/1000</f>
        <v>5247.4</v>
      </c>
      <c r="Q18" s="67">
        <f>355800/1000</f>
        <v>355.8</v>
      </c>
      <c r="R18" s="67">
        <f>375000/1000</f>
        <v>375</v>
      </c>
      <c r="S18" s="67">
        <f>393800/1000</f>
        <v>393.8</v>
      </c>
      <c r="T18" s="2"/>
    </row>
    <row r="19" spans="1:20" ht="105" customHeight="1" x14ac:dyDescent="0.2">
      <c r="A19" s="27" t="s">
        <v>71</v>
      </c>
      <c r="B19" s="28" t="s">
        <v>53</v>
      </c>
      <c r="C19" s="34" t="s">
        <v>54</v>
      </c>
      <c r="D19" s="34" t="s">
        <v>55</v>
      </c>
      <c r="E19" s="5" t="s">
        <v>119</v>
      </c>
      <c r="F19" s="5" t="s">
        <v>132</v>
      </c>
      <c r="G19" s="5" t="s">
        <v>121</v>
      </c>
      <c r="H19" s="6"/>
      <c r="I19" s="6"/>
      <c r="J19" s="6"/>
      <c r="K19" s="61" t="s">
        <v>210</v>
      </c>
      <c r="L19" s="60" t="s">
        <v>180</v>
      </c>
      <c r="M19" s="60" t="s">
        <v>195</v>
      </c>
      <c r="N19" s="67">
        <f>6227148.52/1000</f>
        <v>6227.1485199999997</v>
      </c>
      <c r="O19" s="67">
        <f>2848153.44/1000</f>
        <v>2848.15344</v>
      </c>
      <c r="P19" s="66">
        <f>5524669/1000</f>
        <v>5524.6689999999999</v>
      </c>
      <c r="Q19" s="67">
        <f>2241400/1000</f>
        <v>2241.4</v>
      </c>
      <c r="R19" s="67">
        <f>2362400/1000</f>
        <v>2362.4</v>
      </c>
      <c r="S19" s="67">
        <f>2480600/1000</f>
        <v>2480.6</v>
      </c>
      <c r="T19" s="2"/>
    </row>
    <row r="20" spans="1:20" ht="252" x14ac:dyDescent="0.2">
      <c r="A20" s="27" t="s">
        <v>75</v>
      </c>
      <c r="B20" s="46" t="s">
        <v>57</v>
      </c>
      <c r="C20" s="34" t="s">
        <v>58</v>
      </c>
      <c r="D20" s="34" t="s">
        <v>59</v>
      </c>
      <c r="E20" s="5" t="s">
        <v>119</v>
      </c>
      <c r="F20" s="5" t="s">
        <v>132</v>
      </c>
      <c r="G20" s="5" t="s">
        <v>121</v>
      </c>
      <c r="H20" s="6"/>
      <c r="I20" s="6"/>
      <c r="J20" s="6"/>
      <c r="K20" s="61" t="s">
        <v>214</v>
      </c>
      <c r="L20" s="60" t="s">
        <v>185</v>
      </c>
      <c r="M20" s="60" t="s">
        <v>195</v>
      </c>
      <c r="N20" s="67">
        <f>8060893/1000</f>
        <v>8060.893</v>
      </c>
      <c r="O20" s="67">
        <f>7991064.99/1000</f>
        <v>7991.0649899999999</v>
      </c>
      <c r="P20" s="66">
        <f>3315200/1000</f>
        <v>3315.2</v>
      </c>
      <c r="Q20" s="67">
        <f>4800000/1000</f>
        <v>4800</v>
      </c>
      <c r="R20" s="67">
        <f>5059200/1000</f>
        <v>5059.2</v>
      </c>
      <c r="S20" s="67">
        <f>5312200/1000</f>
        <v>5312.2</v>
      </c>
      <c r="T20" s="2"/>
    </row>
    <row r="21" spans="1:20" ht="154.5" customHeight="1" x14ac:dyDescent="0.2">
      <c r="A21" s="27" t="s">
        <v>79</v>
      </c>
      <c r="B21" s="46" t="s">
        <v>61</v>
      </c>
      <c r="C21" s="34" t="s">
        <v>62</v>
      </c>
      <c r="D21" s="34" t="s">
        <v>63</v>
      </c>
      <c r="E21" s="5" t="s">
        <v>119</v>
      </c>
      <c r="F21" s="5" t="s">
        <v>132</v>
      </c>
      <c r="G21" s="5" t="s">
        <v>121</v>
      </c>
      <c r="H21" s="6"/>
      <c r="I21" s="6"/>
      <c r="J21" s="6"/>
      <c r="K21" s="61" t="s">
        <v>210</v>
      </c>
      <c r="L21" s="60" t="s">
        <v>186</v>
      </c>
      <c r="M21" s="60" t="s">
        <v>195</v>
      </c>
      <c r="N21" s="67">
        <f>8544213/1000</f>
        <v>8544.2129999999997</v>
      </c>
      <c r="O21" s="67">
        <f>7455604.26/1000</f>
        <v>7455.6042600000001</v>
      </c>
      <c r="P21" s="66">
        <f>35000/1000</f>
        <v>35</v>
      </c>
      <c r="Q21" s="67">
        <f>35000/1000</f>
        <v>35</v>
      </c>
      <c r="R21" s="67">
        <f>36900/1000</f>
        <v>36.9</v>
      </c>
      <c r="S21" s="67">
        <f>38700/1000</f>
        <v>38.700000000000003</v>
      </c>
      <c r="T21" s="2"/>
    </row>
    <row r="22" spans="1:20" ht="114.75" x14ac:dyDescent="0.2">
      <c r="A22" s="27" t="s">
        <v>166</v>
      </c>
      <c r="B22" s="46" t="s">
        <v>171</v>
      </c>
      <c r="C22" s="34" t="s">
        <v>167</v>
      </c>
      <c r="D22" s="34"/>
      <c r="E22" s="5" t="s">
        <v>119</v>
      </c>
      <c r="F22" s="5" t="s">
        <v>132</v>
      </c>
      <c r="G22" s="5" t="s">
        <v>121</v>
      </c>
      <c r="H22" s="6"/>
      <c r="I22" s="6"/>
      <c r="J22" s="6"/>
      <c r="K22" s="77" t="s">
        <v>215</v>
      </c>
      <c r="L22" s="63" t="s">
        <v>187</v>
      </c>
      <c r="M22" s="60" t="s">
        <v>195</v>
      </c>
      <c r="N22" s="67">
        <f>25420/1000</f>
        <v>25.42</v>
      </c>
      <c r="O22" s="67">
        <f>25420/1000</f>
        <v>25.42</v>
      </c>
      <c r="P22" s="66">
        <f>40000/1000</f>
        <v>40</v>
      </c>
      <c r="Q22" s="67">
        <v>0</v>
      </c>
      <c r="R22" s="67">
        <v>0</v>
      </c>
      <c r="S22" s="67">
        <v>0</v>
      </c>
      <c r="T22" s="2"/>
    </row>
    <row r="23" spans="1:20" ht="119.45" customHeight="1" x14ac:dyDescent="0.2">
      <c r="A23" s="82" t="s">
        <v>169</v>
      </c>
      <c r="B23" s="124" t="s">
        <v>172</v>
      </c>
      <c r="C23" s="89" t="s">
        <v>168</v>
      </c>
      <c r="D23" s="89" t="s">
        <v>178</v>
      </c>
      <c r="E23" s="5" t="s">
        <v>119</v>
      </c>
      <c r="F23" s="5" t="s">
        <v>132</v>
      </c>
      <c r="G23" s="5" t="s">
        <v>121</v>
      </c>
      <c r="H23" s="6" t="s">
        <v>175</v>
      </c>
      <c r="I23" s="6" t="s">
        <v>176</v>
      </c>
      <c r="J23" s="6" t="s">
        <v>177</v>
      </c>
      <c r="K23" s="61" t="s">
        <v>216</v>
      </c>
      <c r="L23" s="60" t="s">
        <v>188</v>
      </c>
      <c r="M23" s="60" t="s">
        <v>195</v>
      </c>
      <c r="N23" s="98">
        <f>568800/1000</f>
        <v>568.79999999999995</v>
      </c>
      <c r="O23" s="98">
        <f>568636.15/1000</f>
        <v>568.63615000000004</v>
      </c>
      <c r="P23" s="95">
        <f>235000/1000</f>
        <v>235</v>
      </c>
      <c r="Q23" s="98">
        <f>88000/1000</f>
        <v>88</v>
      </c>
      <c r="R23" s="98">
        <f>92800/1000</f>
        <v>92.8</v>
      </c>
      <c r="S23" s="98">
        <f>97400/1000</f>
        <v>97.4</v>
      </c>
      <c r="T23" s="126"/>
    </row>
    <row r="24" spans="1:20" ht="72.75" customHeight="1" x14ac:dyDescent="0.2">
      <c r="A24" s="84"/>
      <c r="B24" s="125"/>
      <c r="C24" s="91"/>
      <c r="D24" s="91"/>
      <c r="E24" s="5" t="s">
        <v>173</v>
      </c>
      <c r="F24" s="5" t="s">
        <v>133</v>
      </c>
      <c r="G24" s="5" t="s">
        <v>174</v>
      </c>
      <c r="H24" s="6"/>
      <c r="I24" s="6"/>
      <c r="J24" s="6"/>
      <c r="K24" s="16"/>
      <c r="L24" s="5"/>
      <c r="M24" s="5"/>
      <c r="N24" s="100"/>
      <c r="O24" s="100"/>
      <c r="P24" s="97"/>
      <c r="Q24" s="100"/>
      <c r="R24" s="100"/>
      <c r="S24" s="100"/>
      <c r="T24" s="127"/>
    </row>
    <row r="25" spans="1:20" ht="145.15" customHeight="1" x14ac:dyDescent="0.2">
      <c r="A25" s="82" t="s">
        <v>104</v>
      </c>
      <c r="B25" s="79" t="s">
        <v>64</v>
      </c>
      <c r="C25" s="89" t="s">
        <v>65</v>
      </c>
      <c r="D25" s="89" t="s">
        <v>66</v>
      </c>
      <c r="E25" s="5" t="s">
        <v>119</v>
      </c>
      <c r="F25" s="5" t="s">
        <v>132</v>
      </c>
      <c r="G25" s="5" t="s">
        <v>121</v>
      </c>
      <c r="H25" s="6"/>
      <c r="I25" s="6"/>
      <c r="J25" s="6"/>
      <c r="K25" s="61" t="s">
        <v>224</v>
      </c>
      <c r="L25" s="61" t="s">
        <v>220</v>
      </c>
      <c r="M25" s="77" t="s">
        <v>219</v>
      </c>
      <c r="N25" s="85">
        <f>2305780/1000</f>
        <v>2305.7800000000002</v>
      </c>
      <c r="O25" s="85">
        <f>2169176.06/1000</f>
        <v>2169.1760600000002</v>
      </c>
      <c r="P25" s="117">
        <f>1493100/1000</f>
        <v>1493.1</v>
      </c>
      <c r="Q25" s="85">
        <f>1090900/1000</f>
        <v>1090.9000000000001</v>
      </c>
      <c r="R25" s="85">
        <f>1149800/1000</f>
        <v>1149.8</v>
      </c>
      <c r="S25" s="85">
        <f>1207300/1000</f>
        <v>1207.3</v>
      </c>
      <c r="T25" s="104"/>
    </row>
    <row r="26" spans="1:20" ht="196.15" customHeight="1" x14ac:dyDescent="0.2">
      <c r="A26" s="83"/>
      <c r="B26" s="80"/>
      <c r="C26" s="90"/>
      <c r="D26" s="90"/>
      <c r="E26" s="45" t="s">
        <v>137</v>
      </c>
      <c r="F26" s="45" t="s">
        <v>138</v>
      </c>
      <c r="G26" s="45" t="s">
        <v>139</v>
      </c>
      <c r="I26" s="6"/>
      <c r="J26" s="6"/>
      <c r="K26" s="6" t="s">
        <v>217</v>
      </c>
      <c r="L26" s="6" t="s">
        <v>218</v>
      </c>
      <c r="M26" s="6" t="s">
        <v>222</v>
      </c>
      <c r="N26" s="86"/>
      <c r="O26" s="86"/>
      <c r="P26" s="118"/>
      <c r="Q26" s="86"/>
      <c r="R26" s="86"/>
      <c r="S26" s="86"/>
      <c r="T26" s="105"/>
    </row>
    <row r="27" spans="1:20" ht="196.15" customHeight="1" x14ac:dyDescent="0.2">
      <c r="A27" s="84"/>
      <c r="B27" s="81"/>
      <c r="C27" s="91"/>
      <c r="D27" s="91"/>
      <c r="E27" s="45" t="s">
        <v>137</v>
      </c>
      <c r="F27" s="45" t="s">
        <v>138</v>
      </c>
      <c r="G27" s="45" t="s">
        <v>139</v>
      </c>
      <c r="I27" s="6"/>
      <c r="J27" s="6"/>
      <c r="K27" s="6" t="s">
        <v>221</v>
      </c>
      <c r="L27" s="6" t="s">
        <v>218</v>
      </c>
      <c r="M27" s="6" t="s">
        <v>223</v>
      </c>
      <c r="N27" s="87"/>
      <c r="O27" s="87"/>
      <c r="P27" s="119"/>
      <c r="Q27" s="87"/>
      <c r="R27" s="87"/>
      <c r="S27" s="87"/>
      <c r="T27" s="106"/>
    </row>
    <row r="28" spans="1:20" ht="229.5" x14ac:dyDescent="0.2">
      <c r="A28" s="27" t="s">
        <v>105</v>
      </c>
      <c r="B28" s="28" t="s">
        <v>68</v>
      </c>
      <c r="C28" s="34" t="s">
        <v>69</v>
      </c>
      <c r="D28" s="34" t="s">
        <v>70</v>
      </c>
      <c r="E28" s="5" t="s">
        <v>119</v>
      </c>
      <c r="F28" s="5" t="s">
        <v>132</v>
      </c>
      <c r="G28" s="5" t="s">
        <v>121</v>
      </c>
      <c r="H28" s="6" t="s">
        <v>154</v>
      </c>
      <c r="I28" s="6" t="s">
        <v>155</v>
      </c>
      <c r="J28" s="6" t="s">
        <v>156</v>
      </c>
      <c r="K28" s="61" t="s">
        <v>225</v>
      </c>
      <c r="L28" s="61" t="s">
        <v>202</v>
      </c>
      <c r="M28" s="77" t="s">
        <v>206</v>
      </c>
      <c r="N28" s="67">
        <f>5834980/1000</f>
        <v>5834.98</v>
      </c>
      <c r="O28" s="67">
        <f>5569981.6/1000</f>
        <v>5569.9816000000001</v>
      </c>
      <c r="P28" s="66">
        <f>4662600/1000</f>
        <v>4662.6000000000004</v>
      </c>
      <c r="Q28" s="67">
        <f>4240300/1000</f>
        <v>4240.3</v>
      </c>
      <c r="R28" s="67">
        <f>4469300/1000</f>
        <v>4469.3</v>
      </c>
      <c r="S28" s="67">
        <f>4692700/1000</f>
        <v>4692.7</v>
      </c>
      <c r="T28" s="2"/>
    </row>
    <row r="29" spans="1:20" ht="131.44999999999999" customHeight="1" x14ac:dyDescent="0.2">
      <c r="A29" s="27" t="s">
        <v>106</v>
      </c>
      <c r="B29" s="28" t="s">
        <v>72</v>
      </c>
      <c r="C29" s="34" t="s">
        <v>73</v>
      </c>
      <c r="D29" s="34" t="s">
        <v>74</v>
      </c>
      <c r="E29" s="5" t="s">
        <v>119</v>
      </c>
      <c r="F29" s="5" t="s">
        <v>132</v>
      </c>
      <c r="G29" s="5" t="s">
        <v>121</v>
      </c>
      <c r="H29" s="6"/>
      <c r="I29" s="6"/>
      <c r="J29" s="6"/>
      <c r="K29" s="61" t="s">
        <v>226</v>
      </c>
      <c r="L29" s="60" t="s">
        <v>188</v>
      </c>
      <c r="M29" s="60" t="s">
        <v>195</v>
      </c>
      <c r="N29" s="67">
        <f>4350565/1000</f>
        <v>4350.5649999999996</v>
      </c>
      <c r="O29" s="67">
        <f>3349354.82/1000</f>
        <v>3349.35482</v>
      </c>
      <c r="P29" s="66">
        <f>2105000/1000</f>
        <v>2105</v>
      </c>
      <c r="Q29" s="67">
        <f>600800/1000</f>
        <v>600.79999999999995</v>
      </c>
      <c r="R29" s="67">
        <f>633200/1000</f>
        <v>633.20000000000005</v>
      </c>
      <c r="S29" s="67">
        <f>664900/1000</f>
        <v>664.9</v>
      </c>
      <c r="T29" s="2"/>
    </row>
    <row r="30" spans="1:20" ht="104.25" customHeight="1" x14ac:dyDescent="0.2">
      <c r="A30" s="27" t="s">
        <v>107</v>
      </c>
      <c r="B30" s="28" t="s">
        <v>76</v>
      </c>
      <c r="C30" s="34" t="s">
        <v>77</v>
      </c>
      <c r="D30" s="34" t="s">
        <v>78</v>
      </c>
      <c r="E30" s="5" t="s">
        <v>119</v>
      </c>
      <c r="F30" s="5" t="s">
        <v>132</v>
      </c>
      <c r="G30" s="5" t="s">
        <v>121</v>
      </c>
      <c r="H30" s="6"/>
      <c r="I30" s="6"/>
      <c r="J30" s="6"/>
      <c r="K30" s="61" t="s">
        <v>210</v>
      </c>
      <c r="L30" s="60" t="s">
        <v>181</v>
      </c>
      <c r="M30" s="60" t="s">
        <v>195</v>
      </c>
      <c r="N30" s="37"/>
      <c r="O30" s="36"/>
      <c r="P30" s="66">
        <f>50000/1000</f>
        <v>50</v>
      </c>
      <c r="Q30" s="67">
        <v>0</v>
      </c>
      <c r="R30" s="67">
        <v>0</v>
      </c>
      <c r="S30" s="67">
        <v>0</v>
      </c>
      <c r="T30" s="2"/>
    </row>
    <row r="31" spans="1:20" ht="378" x14ac:dyDescent="0.2">
      <c r="A31" s="27" t="s">
        <v>108</v>
      </c>
      <c r="B31" s="46" t="s">
        <v>80</v>
      </c>
      <c r="C31" s="34" t="s">
        <v>81</v>
      </c>
      <c r="D31" s="34" t="s">
        <v>82</v>
      </c>
      <c r="E31" s="5" t="s">
        <v>119</v>
      </c>
      <c r="F31" s="5" t="s">
        <v>132</v>
      </c>
      <c r="G31" s="5" t="s">
        <v>121</v>
      </c>
      <c r="H31" s="6"/>
      <c r="I31" s="6"/>
      <c r="J31" s="6"/>
      <c r="K31" s="61" t="s">
        <v>227</v>
      </c>
      <c r="L31" s="61" t="s">
        <v>201</v>
      </c>
      <c r="M31" s="77" t="s">
        <v>207</v>
      </c>
      <c r="N31" s="37">
        <f>4162400/1000</f>
        <v>4162.3999999999996</v>
      </c>
      <c r="O31" s="36">
        <f>4017199.58/1000</f>
        <v>4017.19958</v>
      </c>
      <c r="P31" s="36">
        <f>4363143/1000</f>
        <v>4363.143</v>
      </c>
      <c r="Q31" s="37">
        <f>2666700/1000</f>
        <v>2666.7</v>
      </c>
      <c r="R31" s="37">
        <f>2810800/1000</f>
        <v>2810.8</v>
      </c>
      <c r="S31" s="37">
        <f>2951200/1000</f>
        <v>2951.2</v>
      </c>
      <c r="T31" s="2"/>
    </row>
    <row r="32" spans="1:20" ht="409.5" x14ac:dyDescent="0.2">
      <c r="A32" s="27" t="s">
        <v>109</v>
      </c>
      <c r="B32" s="46" t="s">
        <v>83</v>
      </c>
      <c r="C32" s="34" t="s">
        <v>84</v>
      </c>
      <c r="D32" s="34" t="s">
        <v>85</v>
      </c>
      <c r="E32" s="5" t="s">
        <v>119</v>
      </c>
      <c r="F32" s="5" t="s">
        <v>132</v>
      </c>
      <c r="G32" s="5" t="s">
        <v>121</v>
      </c>
      <c r="H32" s="6"/>
      <c r="I32" s="6"/>
      <c r="J32" s="6"/>
      <c r="K32" s="76" t="s">
        <v>214</v>
      </c>
      <c r="L32" s="62" t="s">
        <v>189</v>
      </c>
      <c r="M32" s="60" t="s">
        <v>195</v>
      </c>
      <c r="N32" s="67">
        <f>3150000/1000</f>
        <v>3150</v>
      </c>
      <c r="O32" s="67">
        <f>592700/1000</f>
        <v>592.70000000000005</v>
      </c>
      <c r="P32" s="66">
        <f>3199200/1000</f>
        <v>3199.2</v>
      </c>
      <c r="Q32" s="67">
        <f>587400/1000</f>
        <v>587.4</v>
      </c>
      <c r="R32" s="67">
        <f>619100/1000</f>
        <v>619.1</v>
      </c>
      <c r="S32" s="67">
        <f>650100/1000</f>
        <v>650.1</v>
      </c>
      <c r="T32" s="2"/>
    </row>
    <row r="33" spans="1:154" ht="147" customHeight="1" x14ac:dyDescent="0.2">
      <c r="A33" s="27" t="s">
        <v>110</v>
      </c>
      <c r="B33" s="28" t="s">
        <v>86</v>
      </c>
      <c r="C33" s="34" t="s">
        <v>87</v>
      </c>
      <c r="D33" s="34" t="s">
        <v>78</v>
      </c>
      <c r="E33" s="5" t="s">
        <v>119</v>
      </c>
      <c r="F33" s="5" t="s">
        <v>132</v>
      </c>
      <c r="G33" s="5" t="s">
        <v>121</v>
      </c>
      <c r="H33" s="6"/>
      <c r="I33" s="6"/>
      <c r="J33" s="6"/>
      <c r="K33" s="61" t="s">
        <v>228</v>
      </c>
      <c r="L33" s="61" t="s">
        <v>199</v>
      </c>
      <c r="M33" s="61" t="s">
        <v>200</v>
      </c>
      <c r="N33" s="37"/>
      <c r="O33" s="37"/>
      <c r="P33" s="66">
        <f>100000/1000</f>
        <v>100</v>
      </c>
      <c r="Q33" s="67">
        <v>0</v>
      </c>
      <c r="R33" s="67">
        <v>0</v>
      </c>
      <c r="S33" s="67">
        <v>0</v>
      </c>
      <c r="T33" s="2"/>
    </row>
    <row r="34" spans="1:154" ht="123" customHeight="1" x14ac:dyDescent="0.2">
      <c r="A34" s="27" t="s">
        <v>157</v>
      </c>
      <c r="B34" s="28" t="s">
        <v>158</v>
      </c>
      <c r="C34" s="34" t="s">
        <v>159</v>
      </c>
      <c r="D34" s="34" t="s">
        <v>46</v>
      </c>
      <c r="E34" s="5" t="s">
        <v>119</v>
      </c>
      <c r="F34" s="5" t="s">
        <v>132</v>
      </c>
      <c r="G34" s="5" t="s">
        <v>121</v>
      </c>
      <c r="H34" s="6"/>
      <c r="I34" s="6"/>
      <c r="J34" s="6"/>
      <c r="K34" s="61" t="s">
        <v>211</v>
      </c>
      <c r="L34" s="61" t="s">
        <v>194</v>
      </c>
      <c r="M34" s="60" t="s">
        <v>195</v>
      </c>
      <c r="N34" s="37"/>
      <c r="O34" s="37"/>
      <c r="P34" s="66">
        <f>7000/1000</f>
        <v>7</v>
      </c>
      <c r="Q34" s="67">
        <f>6000/1000</f>
        <v>6</v>
      </c>
      <c r="R34" s="67">
        <f>6300/1000</f>
        <v>6.3</v>
      </c>
      <c r="S34" s="67">
        <f>6600/1000</f>
        <v>6.6</v>
      </c>
      <c r="T34" s="2"/>
    </row>
    <row r="35" spans="1:154" ht="135.75" customHeight="1" x14ac:dyDescent="0.2">
      <c r="A35" s="47" t="s">
        <v>88</v>
      </c>
      <c r="B35" s="30" t="s">
        <v>111</v>
      </c>
      <c r="C35" s="29" t="s">
        <v>98</v>
      </c>
      <c r="D35" s="29"/>
      <c r="E35" s="30"/>
      <c r="F35" s="30"/>
      <c r="G35" s="30"/>
      <c r="H35" s="31"/>
      <c r="I35" s="31"/>
      <c r="J35" s="31"/>
      <c r="K35" s="31"/>
      <c r="L35" s="31"/>
      <c r="M35" s="31"/>
      <c r="N35" s="32">
        <v>0</v>
      </c>
      <c r="O35" s="32">
        <v>0</v>
      </c>
      <c r="P35" s="33">
        <v>0</v>
      </c>
      <c r="Q35" s="32">
        <v>0</v>
      </c>
      <c r="R35" s="32">
        <v>0</v>
      </c>
      <c r="S35" s="32">
        <v>0</v>
      </c>
      <c r="T35" s="1"/>
    </row>
    <row r="36" spans="1:154" ht="131.25" customHeight="1" x14ac:dyDescent="0.2">
      <c r="A36" s="47" t="s">
        <v>100</v>
      </c>
      <c r="B36" s="30" t="s">
        <v>112</v>
      </c>
      <c r="C36" s="29" t="s">
        <v>89</v>
      </c>
      <c r="D36" s="29"/>
      <c r="E36" s="30"/>
      <c r="F36" s="30"/>
      <c r="G36" s="30"/>
      <c r="H36" s="31"/>
      <c r="I36" s="31"/>
      <c r="J36" s="31"/>
      <c r="K36" s="31"/>
      <c r="L36" s="31"/>
      <c r="M36" s="31"/>
      <c r="N36" s="64">
        <f t="shared" ref="N36:S36" si="2">N37+N39</f>
        <v>436.71699999999998</v>
      </c>
      <c r="O36" s="64">
        <f t="shared" si="2"/>
        <v>325.35942999999997</v>
      </c>
      <c r="P36" s="65">
        <f t="shared" si="2"/>
        <v>667.04499999999996</v>
      </c>
      <c r="Q36" s="64">
        <f t="shared" si="2"/>
        <v>668.2</v>
      </c>
      <c r="R36" s="64">
        <f t="shared" si="2"/>
        <v>704.2</v>
      </c>
      <c r="S36" s="64">
        <f t="shared" si="2"/>
        <v>739.4</v>
      </c>
      <c r="T36" s="1"/>
    </row>
    <row r="37" spans="1:154" ht="261.75" customHeight="1" x14ac:dyDescent="0.2">
      <c r="A37" s="82" t="s">
        <v>102</v>
      </c>
      <c r="B37" s="79" t="s">
        <v>90</v>
      </c>
      <c r="C37" s="89" t="s">
        <v>91</v>
      </c>
      <c r="D37" s="89" t="s">
        <v>92</v>
      </c>
      <c r="E37" s="5" t="s">
        <v>119</v>
      </c>
      <c r="F37" s="5" t="s">
        <v>133</v>
      </c>
      <c r="G37" s="5" t="s">
        <v>141</v>
      </c>
      <c r="H37" s="45" t="s">
        <v>143</v>
      </c>
      <c r="I37" s="9" t="s">
        <v>144</v>
      </c>
      <c r="J37" s="6" t="s">
        <v>145</v>
      </c>
      <c r="K37" s="61" t="s">
        <v>229</v>
      </c>
      <c r="L37" s="60" t="s">
        <v>190</v>
      </c>
      <c r="M37" s="60" t="s">
        <v>195</v>
      </c>
      <c r="N37" s="98">
        <f>199994/1000</f>
        <v>199.994</v>
      </c>
      <c r="O37" s="98">
        <f>199994/1000</f>
        <v>199.994</v>
      </c>
      <c r="P37" s="95">
        <f>199722/1000</f>
        <v>199.72200000000001</v>
      </c>
      <c r="Q37" s="98">
        <f>200300/1000</f>
        <v>200.3</v>
      </c>
      <c r="R37" s="98">
        <f>211100/1000</f>
        <v>211.1</v>
      </c>
      <c r="S37" s="98">
        <f>221600/1000</f>
        <v>221.6</v>
      </c>
      <c r="T37" s="104"/>
    </row>
    <row r="38" spans="1:154" ht="180" customHeight="1" x14ac:dyDescent="0.2">
      <c r="A38" s="84"/>
      <c r="B38" s="81"/>
      <c r="C38" s="91"/>
      <c r="D38" s="91"/>
      <c r="E38" s="45" t="s">
        <v>140</v>
      </c>
      <c r="F38" s="9"/>
      <c r="G38" s="5" t="s">
        <v>142</v>
      </c>
      <c r="H38" s="6"/>
      <c r="I38" s="6"/>
      <c r="J38" s="6"/>
      <c r="K38" s="6"/>
      <c r="L38" s="6"/>
      <c r="M38" s="6"/>
      <c r="N38" s="100"/>
      <c r="O38" s="100"/>
      <c r="P38" s="97"/>
      <c r="Q38" s="100"/>
      <c r="R38" s="100"/>
      <c r="S38" s="100"/>
      <c r="T38" s="106"/>
    </row>
    <row r="39" spans="1:154" ht="243" customHeight="1" x14ac:dyDescent="0.2">
      <c r="A39" s="41" t="s">
        <v>103</v>
      </c>
      <c r="B39" s="48" t="s">
        <v>93</v>
      </c>
      <c r="C39" s="43" t="s">
        <v>94</v>
      </c>
      <c r="D39" s="43" t="s">
        <v>46</v>
      </c>
      <c r="E39" s="5" t="s">
        <v>119</v>
      </c>
      <c r="F39" s="5" t="s">
        <v>133</v>
      </c>
      <c r="G39" s="5" t="s">
        <v>121</v>
      </c>
      <c r="H39" s="45" t="s">
        <v>146</v>
      </c>
      <c r="I39" s="9" t="s">
        <v>147</v>
      </c>
      <c r="J39" s="6" t="s">
        <v>148</v>
      </c>
      <c r="K39" s="61" t="s">
        <v>229</v>
      </c>
      <c r="L39" s="60" t="s">
        <v>191</v>
      </c>
      <c r="M39" s="60" t="s">
        <v>195</v>
      </c>
      <c r="N39" s="71">
        <f>236723/1000</f>
        <v>236.72300000000001</v>
      </c>
      <c r="O39" s="71">
        <f>125365.43/1000</f>
        <v>125.36542999999999</v>
      </c>
      <c r="P39" s="74">
        <f>467323/1000</f>
        <v>467.32299999999998</v>
      </c>
      <c r="Q39" s="71">
        <f>467900/1000</f>
        <v>467.9</v>
      </c>
      <c r="R39" s="71">
        <f>493100/1000</f>
        <v>493.1</v>
      </c>
      <c r="S39" s="71">
        <f>517800/1000</f>
        <v>517.79999999999995</v>
      </c>
      <c r="T39" s="15"/>
    </row>
    <row r="40" spans="1:154" ht="164.25" customHeight="1" x14ac:dyDescent="0.2">
      <c r="A40" s="47" t="s">
        <v>101</v>
      </c>
      <c r="B40" s="49" t="s">
        <v>113</v>
      </c>
      <c r="C40" s="29" t="s">
        <v>99</v>
      </c>
      <c r="D40" s="29"/>
      <c r="E40" s="30"/>
      <c r="F40" s="30"/>
      <c r="G40" s="30"/>
      <c r="H40" s="31"/>
      <c r="I40" s="31"/>
      <c r="J40" s="31"/>
      <c r="K40" s="31"/>
      <c r="L40" s="31"/>
      <c r="M40" s="31"/>
      <c r="N40" s="32">
        <v>0</v>
      </c>
      <c r="O40" s="32">
        <v>0</v>
      </c>
      <c r="P40" s="33">
        <v>0</v>
      </c>
      <c r="Q40" s="32">
        <v>0</v>
      </c>
      <c r="R40" s="32">
        <v>0</v>
      </c>
      <c r="S40" s="32">
        <v>0</v>
      </c>
      <c r="T40" s="1"/>
    </row>
    <row r="41" spans="1:154" ht="15.75" x14ac:dyDescent="0.2">
      <c r="A41" s="47"/>
      <c r="B41" s="30" t="s">
        <v>95</v>
      </c>
      <c r="C41" s="29" t="s">
        <v>96</v>
      </c>
      <c r="D41" s="29"/>
      <c r="E41" s="30"/>
      <c r="F41" s="30"/>
      <c r="G41" s="30"/>
      <c r="H41" s="31"/>
      <c r="I41" s="31"/>
      <c r="J41" s="31"/>
      <c r="K41" s="31"/>
      <c r="L41" s="31"/>
      <c r="M41" s="31"/>
      <c r="N41" s="64">
        <f>N7</f>
        <v>59298.553</v>
      </c>
      <c r="O41" s="64">
        <f t="shared" ref="O41:S41" si="3">O7</f>
        <v>50261.208509999989</v>
      </c>
      <c r="P41" s="65">
        <f t="shared" si="3"/>
        <v>41323.087999999989</v>
      </c>
      <c r="Q41" s="64">
        <f t="shared" si="3"/>
        <v>27732.400000000001</v>
      </c>
      <c r="R41" s="64">
        <f t="shared" si="3"/>
        <v>29229.899999999998</v>
      </c>
      <c r="S41" s="64">
        <f t="shared" si="3"/>
        <v>30691.4</v>
      </c>
      <c r="T41" s="1"/>
    </row>
    <row r="44" spans="1:154" s="58" customFormat="1" ht="37.5" customHeight="1" x14ac:dyDescent="0.3">
      <c r="A44" s="54"/>
      <c r="B44" s="55" t="s">
        <v>153</v>
      </c>
      <c r="C44" s="56"/>
      <c r="D44" s="54"/>
      <c r="E44" s="54"/>
      <c r="F44" s="121" t="s">
        <v>192</v>
      </c>
      <c r="G44" s="121"/>
      <c r="H44" s="121"/>
      <c r="I44" s="54"/>
      <c r="J44" s="54"/>
      <c r="K44" s="54"/>
      <c r="L44" s="54"/>
      <c r="M44" s="54"/>
      <c r="N44" s="54"/>
      <c r="O44" s="54"/>
      <c r="P44" s="57"/>
      <c r="Q44" s="54"/>
      <c r="R44" s="54"/>
      <c r="S44" s="54"/>
      <c r="EI44" s="59"/>
      <c r="EJ44" s="59"/>
      <c r="EK44" s="59"/>
      <c r="EL44" s="59"/>
      <c r="EM44" s="59"/>
      <c r="EN44" s="59"/>
      <c r="EO44" s="59"/>
      <c r="EP44" s="59"/>
      <c r="EQ44" s="59"/>
      <c r="ER44" s="59"/>
      <c r="ES44" s="59"/>
      <c r="ET44" s="59"/>
      <c r="EU44" s="59"/>
      <c r="EV44" s="59"/>
      <c r="EW44" s="59"/>
      <c r="EX44" s="59"/>
    </row>
    <row r="45" spans="1:154" s="12" customFormat="1" ht="11.25" customHeight="1" x14ac:dyDescent="0.2">
      <c r="A45" s="50"/>
      <c r="B45" s="50"/>
      <c r="C45" s="52" t="s">
        <v>150</v>
      </c>
      <c r="D45" s="50"/>
      <c r="E45" s="50"/>
      <c r="F45" s="122" t="s">
        <v>151</v>
      </c>
      <c r="G45" s="122"/>
      <c r="H45" s="122"/>
      <c r="I45" s="50"/>
      <c r="J45" s="50"/>
      <c r="K45" s="50"/>
      <c r="L45" s="50"/>
      <c r="M45" s="50"/>
      <c r="N45" s="50"/>
      <c r="O45" s="50"/>
      <c r="P45" s="51"/>
      <c r="Q45" s="50"/>
      <c r="R45" s="50"/>
      <c r="S45" s="50"/>
      <c r="BB45" s="123"/>
      <c r="BC45" s="123"/>
      <c r="BD45" s="123"/>
      <c r="BE45" s="123"/>
      <c r="BF45" s="123"/>
      <c r="BG45" s="123"/>
      <c r="BH45" s="123"/>
      <c r="BI45" s="123"/>
      <c r="BJ45" s="123"/>
      <c r="BK45" s="123"/>
      <c r="BL45" s="123"/>
      <c r="BM45" s="123"/>
      <c r="BN45" s="123"/>
      <c r="BO45" s="123"/>
      <c r="BP45" s="123"/>
      <c r="BQ45" s="123"/>
      <c r="BR45" s="123"/>
      <c r="BS45" s="123"/>
      <c r="BT45" s="123"/>
      <c r="BU45" s="123"/>
      <c r="BV45" s="123"/>
      <c r="CB45" s="123"/>
      <c r="CC45" s="123"/>
      <c r="CD45" s="123"/>
      <c r="CE45" s="123"/>
      <c r="CF45" s="123"/>
      <c r="CG45" s="123"/>
      <c r="CH45" s="123"/>
      <c r="CI45" s="123"/>
      <c r="CJ45" s="123"/>
      <c r="CK45" s="123"/>
      <c r="CL45" s="123"/>
      <c r="CM45" s="123"/>
      <c r="CN45" s="123"/>
      <c r="CO45" s="123"/>
      <c r="CP45" s="123"/>
      <c r="CQ45" s="123"/>
      <c r="CR45" s="123"/>
      <c r="CS45" s="123"/>
      <c r="CT45" s="123"/>
      <c r="CU45" s="123"/>
      <c r="CV45" s="123"/>
      <c r="CW45" s="123"/>
      <c r="CX45" s="123"/>
      <c r="CY45" s="123"/>
      <c r="CZ45" s="123"/>
      <c r="DA45" s="123"/>
      <c r="DB45" s="123"/>
      <c r="EI45" s="14"/>
      <c r="EJ45" s="14"/>
      <c r="EK45" s="14"/>
    </row>
    <row r="46" spans="1:154" s="58" customFormat="1" ht="44.25" customHeight="1" x14ac:dyDescent="0.3">
      <c r="A46" s="54"/>
      <c r="B46" s="55" t="s">
        <v>152</v>
      </c>
      <c r="C46" s="56"/>
      <c r="D46" s="54"/>
      <c r="E46" s="54"/>
      <c r="F46" s="121" t="s">
        <v>193</v>
      </c>
      <c r="G46" s="121"/>
      <c r="H46" s="121"/>
      <c r="I46" s="54"/>
      <c r="J46" s="54"/>
      <c r="K46" s="54"/>
      <c r="L46" s="54"/>
      <c r="M46" s="54"/>
      <c r="N46" s="54"/>
      <c r="O46" s="54"/>
      <c r="P46" s="57"/>
      <c r="Q46" s="54"/>
      <c r="R46" s="54"/>
      <c r="S46" s="54"/>
      <c r="EI46" s="59"/>
      <c r="EJ46" s="59"/>
      <c r="EK46" s="59"/>
      <c r="EL46" s="59"/>
      <c r="EM46" s="59"/>
      <c r="EN46" s="59"/>
      <c r="EO46" s="59"/>
      <c r="EP46" s="59"/>
      <c r="EQ46" s="59"/>
      <c r="ER46" s="59"/>
      <c r="ES46" s="59"/>
      <c r="ET46" s="59"/>
      <c r="EU46" s="59"/>
      <c r="EV46" s="59"/>
      <c r="EW46" s="59"/>
      <c r="EX46" s="59"/>
    </row>
    <row r="47" spans="1:154" s="12" customFormat="1" ht="11.25" customHeight="1" x14ac:dyDescent="0.2">
      <c r="A47" s="50"/>
      <c r="B47" s="50"/>
      <c r="C47" s="52" t="s">
        <v>150</v>
      </c>
      <c r="D47" s="50"/>
      <c r="E47" s="50"/>
      <c r="F47" s="122" t="s">
        <v>151</v>
      </c>
      <c r="G47" s="122"/>
      <c r="H47" s="122"/>
      <c r="I47" s="50"/>
      <c r="J47" s="50"/>
      <c r="K47" s="50"/>
      <c r="L47" s="50"/>
      <c r="M47" s="50"/>
      <c r="N47" s="50"/>
      <c r="O47" s="50"/>
      <c r="P47" s="51"/>
      <c r="Q47" s="50"/>
      <c r="R47" s="50"/>
      <c r="S47" s="50"/>
      <c r="BB47" s="123"/>
      <c r="BC47" s="123"/>
      <c r="BD47" s="123"/>
      <c r="BE47" s="123"/>
      <c r="BF47" s="123"/>
      <c r="BG47" s="123"/>
      <c r="BH47" s="123"/>
      <c r="BI47" s="123"/>
      <c r="BJ47" s="123"/>
      <c r="BK47" s="123"/>
      <c r="BL47" s="123"/>
      <c r="BM47" s="123"/>
      <c r="BN47" s="123"/>
      <c r="BO47" s="123"/>
      <c r="BP47" s="123"/>
      <c r="BQ47" s="123"/>
      <c r="BR47" s="123"/>
      <c r="BS47" s="123"/>
      <c r="BT47" s="123"/>
      <c r="BU47" s="123"/>
      <c r="BV47" s="123"/>
      <c r="CB47" s="123"/>
      <c r="CC47" s="123"/>
      <c r="CD47" s="123"/>
      <c r="CE47" s="123"/>
      <c r="CF47" s="123"/>
      <c r="CG47" s="123"/>
      <c r="CH47" s="123"/>
      <c r="CI47" s="123"/>
      <c r="CJ47" s="123"/>
      <c r="CK47" s="123"/>
      <c r="CL47" s="123"/>
      <c r="CM47" s="123"/>
      <c r="CN47" s="123"/>
      <c r="CO47" s="123"/>
      <c r="CP47" s="123"/>
      <c r="CQ47" s="123"/>
      <c r="CR47" s="123"/>
      <c r="CS47" s="123"/>
      <c r="CT47" s="123"/>
      <c r="CU47" s="123"/>
      <c r="CV47" s="123"/>
      <c r="CW47" s="123"/>
      <c r="CX47" s="123"/>
      <c r="CY47" s="123"/>
      <c r="CZ47" s="123"/>
      <c r="DA47" s="123"/>
      <c r="DB47" s="123"/>
      <c r="EI47" s="14"/>
      <c r="EJ47" s="14"/>
      <c r="EK47" s="14"/>
    </row>
  </sheetData>
  <mergeCells count="77">
    <mergeCell ref="T23:T24"/>
    <mergeCell ref="O23:O24"/>
    <mergeCell ref="P23:P24"/>
    <mergeCell ref="Q23:Q24"/>
    <mergeCell ref="R23:R24"/>
    <mergeCell ref="S23:S24"/>
    <mergeCell ref="A23:A24"/>
    <mergeCell ref="B23:B24"/>
    <mergeCell ref="C23:C24"/>
    <mergeCell ref="D23:D24"/>
    <mergeCell ref="N23:N24"/>
    <mergeCell ref="BB45:BV45"/>
    <mergeCell ref="CB45:DB45"/>
    <mergeCell ref="F46:H46"/>
    <mergeCell ref="F47:H47"/>
    <mergeCell ref="BB47:BV47"/>
    <mergeCell ref="CB47:DB47"/>
    <mergeCell ref="A2:S2"/>
    <mergeCell ref="F44:H44"/>
    <mergeCell ref="F45:H45"/>
    <mergeCell ref="N37:N38"/>
    <mergeCell ref="O37:O38"/>
    <mergeCell ref="S37:S38"/>
    <mergeCell ref="R37:R38"/>
    <mergeCell ref="Q37:Q38"/>
    <mergeCell ref="P37:P38"/>
    <mergeCell ref="A37:A38"/>
    <mergeCell ref="B37:B38"/>
    <mergeCell ref="C37:C38"/>
    <mergeCell ref="D37:D38"/>
    <mergeCell ref="D25:D27"/>
    <mergeCell ref="C25:C27"/>
    <mergeCell ref="Q25:Q27"/>
    <mergeCell ref="P25:P27"/>
    <mergeCell ref="O25:O27"/>
    <mergeCell ref="N25:N27"/>
    <mergeCell ref="T37:T38"/>
    <mergeCell ref="A15:A16"/>
    <mergeCell ref="Q15:Q16"/>
    <mergeCell ref="P15:P16"/>
    <mergeCell ref="O15:O16"/>
    <mergeCell ref="N15:N16"/>
    <mergeCell ref="D15:D16"/>
    <mergeCell ref="C15:C16"/>
    <mergeCell ref="B15:B16"/>
    <mergeCell ref="S15:S16"/>
    <mergeCell ref="R15:R16"/>
    <mergeCell ref="T15:T16"/>
    <mergeCell ref="T25:T27"/>
    <mergeCell ref="A3:C5"/>
    <mergeCell ref="T9:T11"/>
    <mergeCell ref="T3:T5"/>
    <mergeCell ref="P4:P5"/>
    <mergeCell ref="Q4:Q5"/>
    <mergeCell ref="H4:J4"/>
    <mergeCell ref="R4:S4"/>
    <mergeCell ref="N3:S3"/>
    <mergeCell ref="E3:M3"/>
    <mergeCell ref="E4:G4"/>
    <mergeCell ref="K4:M4"/>
    <mergeCell ref="N4:O4"/>
    <mergeCell ref="B25:B27"/>
    <mergeCell ref="A25:A27"/>
    <mergeCell ref="S25:S27"/>
    <mergeCell ref="R25:R27"/>
    <mergeCell ref="A1:S1"/>
    <mergeCell ref="A9:A11"/>
    <mergeCell ref="B9:B11"/>
    <mergeCell ref="C9:C11"/>
    <mergeCell ref="D9:D11"/>
    <mergeCell ref="N9:N11"/>
    <mergeCell ref="O9:O11"/>
    <mergeCell ref="P9:P11"/>
    <mergeCell ref="Q9:Q11"/>
    <mergeCell ref="R9:R11"/>
    <mergeCell ref="S9:S11"/>
    <mergeCell ref="D4:D5"/>
  </mergeCells>
  <printOptions horizontalCentered="1"/>
  <pageMargins left="0" right="0" top="1.1811023622047245" bottom="0" header="0" footer="0"/>
  <pageSetup paperSize="9" scale="42" orientation="landscape" useFirstPageNumber="1" r:id="rId1"/>
  <headerFooter alignWithMargins="0">
    <oddFooter>&amp;C&amp;L&amp;R&amp;P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МСУ</vt:lpstr>
      <vt:lpstr>МСУ!Область_печати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dc:description>POI HSSF rep:2.34.0.46</dc:description>
  <cp:lastModifiedBy>Антонина</cp:lastModifiedBy>
  <cp:lastPrinted>2015-03-26T09:51:31Z</cp:lastPrinted>
  <dcterms:created xsi:type="dcterms:W3CDTF">2015-02-03T10:08:48Z</dcterms:created>
  <dcterms:modified xsi:type="dcterms:W3CDTF">2016-04-04T04:51:28Z</dcterms:modified>
</cp:coreProperties>
</file>